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Финансијски план 2023\Aneks 6 finansijskog plana 2023.god\"/>
    </mc:Choice>
  </mc:AlternateContent>
  <bookViews>
    <workbookView xWindow="0" yWindow="0" windowWidth="20430" windowHeight="7590" tabRatio="865"/>
  </bookViews>
  <sheets>
    <sheet name="ФИНАНСИЈСКИ ПЛАН - ПРИХОДИ" sheetId="113" r:id="rId1"/>
    <sheet name="ФИНАНСИЈСКИ ПЛАН-УКУПНИ РАСХОДИ" sheetId="115" r:id="rId2"/>
  </sheets>
  <externalReferences>
    <externalReference r:id="rId3"/>
  </externalReferences>
  <calcPr calcId="162913"/>
  <fileRecoveryPr autoRecover="0"/>
</workbook>
</file>

<file path=xl/calcChain.xml><?xml version="1.0" encoding="utf-8"?>
<calcChain xmlns="http://schemas.openxmlformats.org/spreadsheetml/2006/main">
  <c r="R92" i="115" l="1"/>
  <c r="R91" i="115" l="1"/>
  <c r="R106" i="115"/>
  <c r="R65" i="115"/>
  <c r="R89" i="115"/>
  <c r="Y138" i="115" l="1"/>
  <c r="O140" i="115"/>
  <c r="N140" i="115" s="1"/>
  <c r="R125" i="115"/>
  <c r="R81" i="115" l="1"/>
  <c r="S61" i="115" l="1"/>
  <c r="N143" i="115" l="1"/>
  <c r="N124" i="115"/>
  <c r="N123" i="115"/>
  <c r="N122" i="115"/>
  <c r="O124" i="115"/>
  <c r="O123" i="115"/>
  <c r="O122" i="115"/>
  <c r="O89" i="115"/>
  <c r="N89" i="115" s="1"/>
  <c r="O65" i="115"/>
  <c r="N65" i="115" s="1"/>
  <c r="N139" i="115"/>
  <c r="N120" i="115"/>
  <c r="N118" i="115"/>
  <c r="N117" i="115"/>
  <c r="N116" i="115"/>
  <c r="N114" i="115"/>
  <c r="N113" i="115"/>
  <c r="N112" i="115"/>
  <c r="O120" i="115"/>
  <c r="O118" i="115"/>
  <c r="O117" i="115"/>
  <c r="O116" i="115"/>
  <c r="O114" i="115"/>
  <c r="O113" i="115"/>
  <c r="O112" i="115"/>
  <c r="N104" i="115"/>
  <c r="N105" i="115"/>
  <c r="O105" i="115"/>
  <c r="O104" i="115"/>
  <c r="N102" i="115"/>
  <c r="N101" i="115"/>
  <c r="O102" i="115"/>
  <c r="O101" i="115"/>
  <c r="O96" i="115"/>
  <c r="N96" i="115" s="1"/>
  <c r="O92" i="115"/>
  <c r="N92" i="115" s="1"/>
  <c r="O91" i="115"/>
  <c r="N91" i="115" s="1"/>
  <c r="N88" i="115"/>
  <c r="O88" i="115"/>
  <c r="N67" i="115"/>
  <c r="N60" i="115"/>
  <c r="N59" i="115"/>
  <c r="N58" i="115"/>
  <c r="N57" i="115"/>
  <c r="N56" i="115"/>
  <c r="N53" i="115"/>
  <c r="N52" i="115"/>
  <c r="N49" i="115"/>
  <c r="O49" i="115"/>
  <c r="O48" i="115"/>
  <c r="N48" i="115"/>
  <c r="N14" i="115"/>
  <c r="N75" i="115"/>
  <c r="N74" i="115"/>
  <c r="N73" i="115"/>
  <c r="O81" i="115"/>
  <c r="N81" i="115" s="1"/>
  <c r="O75" i="115"/>
  <c r="O74" i="115"/>
  <c r="O73" i="115"/>
  <c r="O67" i="115"/>
  <c r="O63" i="115"/>
  <c r="N63" i="115" s="1"/>
  <c r="O62" i="115"/>
  <c r="N62" i="115" s="1"/>
  <c r="O60" i="115"/>
  <c r="O59" i="115"/>
  <c r="O58" i="115"/>
  <c r="O57" i="115"/>
  <c r="O56" i="115"/>
  <c r="O53" i="115"/>
  <c r="O52" i="115"/>
  <c r="N50" i="115"/>
  <c r="O50" i="115"/>
  <c r="O34" i="115"/>
  <c r="N37" i="115"/>
  <c r="O37" i="115"/>
  <c r="N34" i="115"/>
  <c r="N29" i="115"/>
  <c r="O29" i="115"/>
  <c r="N26" i="115"/>
  <c r="N25" i="115"/>
  <c r="O26" i="115"/>
  <c r="O25" i="115"/>
  <c r="O14" i="115"/>
  <c r="O12" i="115" l="1"/>
  <c r="R107" i="115"/>
  <c r="R121" i="115"/>
  <c r="R61" i="115"/>
  <c r="O61" i="115" s="1"/>
  <c r="N61" i="115" s="1"/>
  <c r="R57" i="115"/>
  <c r="R49" i="115"/>
  <c r="N12" i="115"/>
  <c r="N28" i="115"/>
  <c r="O28" i="115"/>
  <c r="R47" i="115" l="1"/>
  <c r="O47" i="115" s="1"/>
  <c r="R117" i="115"/>
  <c r="N136" i="115"/>
  <c r="O136" i="115"/>
  <c r="N47" i="115" l="1"/>
  <c r="Q161" i="115"/>
  <c r="T147" i="115"/>
  <c r="S147" i="115"/>
  <c r="R147" i="115"/>
  <c r="Q147" i="115"/>
  <c r="P147" i="115"/>
  <c r="P161" i="115" s="1"/>
  <c r="O153" i="115"/>
  <c r="N153" i="115" s="1"/>
  <c r="T153" i="115"/>
  <c r="S153" i="115"/>
  <c r="R153" i="115"/>
  <c r="Q153" i="115"/>
  <c r="P153" i="115"/>
  <c r="T148" i="115"/>
  <c r="S148" i="115"/>
  <c r="R148" i="115"/>
  <c r="Q148" i="115"/>
  <c r="P148" i="115"/>
  <c r="O148" i="115"/>
  <c r="N148" i="115"/>
  <c r="T138" i="115"/>
  <c r="S138" i="115"/>
  <c r="R138" i="115"/>
  <c r="O138" i="115" s="1"/>
  <c r="Q138" i="115"/>
  <c r="P138" i="115"/>
  <c r="N137" i="115"/>
  <c r="O137" i="115"/>
  <c r="T131" i="115"/>
  <c r="S131" i="115"/>
  <c r="O125" i="115"/>
  <c r="N125" i="115" s="1"/>
  <c r="O106" i="115"/>
  <c r="N106" i="115" s="1"/>
  <c r="N99" i="115"/>
  <c r="O99" i="115"/>
  <c r="N98" i="115"/>
  <c r="O98" i="115"/>
  <c r="T94" i="115"/>
  <c r="S94" i="115"/>
  <c r="T95" i="115"/>
  <c r="T100" i="115"/>
  <c r="T103" i="115"/>
  <c r="T107" i="115"/>
  <c r="T121" i="115"/>
  <c r="S121" i="115"/>
  <c r="S107" i="115"/>
  <c r="S103" i="115"/>
  <c r="S100" i="115"/>
  <c r="S95" i="115"/>
  <c r="O107" i="115"/>
  <c r="N107" i="115" s="1"/>
  <c r="R103" i="115"/>
  <c r="O103" i="115" s="1"/>
  <c r="N103" i="115" s="1"/>
  <c r="R100" i="115"/>
  <c r="O100" i="115" s="1"/>
  <c r="N100" i="115" s="1"/>
  <c r="R95" i="115"/>
  <c r="R94" i="115" s="1"/>
  <c r="Q94" i="115"/>
  <c r="Q121" i="115"/>
  <c r="Q107" i="115"/>
  <c r="Q103" i="115"/>
  <c r="Q100" i="115"/>
  <c r="Q95" i="115"/>
  <c r="P121" i="115"/>
  <c r="P94" i="115"/>
  <c r="P107" i="115"/>
  <c r="P103" i="115"/>
  <c r="P100" i="115"/>
  <c r="P95" i="115"/>
  <c r="T90" i="115"/>
  <c r="S90" i="115"/>
  <c r="R90" i="115"/>
  <c r="O90" i="115" s="1"/>
  <c r="N90" i="115" s="1"/>
  <c r="Q90" i="115"/>
  <c r="P90" i="115"/>
  <c r="T87" i="115"/>
  <c r="S87" i="115"/>
  <c r="R87" i="115"/>
  <c r="Q87" i="115"/>
  <c r="P87" i="115"/>
  <c r="T71" i="115"/>
  <c r="S71" i="115"/>
  <c r="R71" i="115"/>
  <c r="O71" i="115" s="1"/>
  <c r="Q71" i="115"/>
  <c r="P71" i="115"/>
  <c r="O66" i="115"/>
  <c r="N66" i="115" s="1"/>
  <c r="T66" i="115"/>
  <c r="S66" i="115"/>
  <c r="R66" i="115"/>
  <c r="Q66" i="115"/>
  <c r="P66" i="115"/>
  <c r="T145" i="115"/>
  <c r="Q47" i="115"/>
  <c r="P47" i="115"/>
  <c r="T12" i="115"/>
  <c r="S12" i="115"/>
  <c r="Q12" i="115"/>
  <c r="P12" i="115"/>
  <c r="N40" i="115"/>
  <c r="O40" i="115"/>
  <c r="O39" i="115"/>
  <c r="N39" i="115" s="1"/>
  <c r="O36" i="115"/>
  <c r="N36" i="115" s="1"/>
  <c r="T36" i="115"/>
  <c r="S36" i="115"/>
  <c r="R36" i="115"/>
  <c r="Q36" i="115"/>
  <c r="P36" i="115"/>
  <c r="T32" i="115"/>
  <c r="S32" i="115"/>
  <c r="R32" i="115"/>
  <c r="O32" i="115" s="1"/>
  <c r="N32" i="115" s="1"/>
  <c r="Q32" i="115"/>
  <c r="P32" i="115"/>
  <c r="T28" i="115"/>
  <c r="S28" i="115"/>
  <c r="R28" i="115"/>
  <c r="Q28" i="115"/>
  <c r="P28" i="115"/>
  <c r="O24" i="115"/>
  <c r="N24" i="115" s="1"/>
  <c r="T24" i="115"/>
  <c r="S24" i="115"/>
  <c r="R24" i="115"/>
  <c r="Q24" i="115"/>
  <c r="P24" i="115"/>
  <c r="T13" i="115"/>
  <c r="S13" i="115"/>
  <c r="Q13" i="115"/>
  <c r="P13" i="115"/>
  <c r="R13" i="115"/>
  <c r="O13" i="115"/>
  <c r="N13" i="115" s="1"/>
  <c r="O147" i="115" l="1"/>
  <c r="N147" i="115" s="1"/>
  <c r="R145" i="115"/>
  <c r="R161" i="115" s="1"/>
  <c r="O95" i="115"/>
  <c r="N95" i="115" s="1"/>
  <c r="O87" i="115"/>
  <c r="T161" i="115"/>
  <c r="N87" i="115"/>
  <c r="N138" i="115"/>
  <c r="S145" i="115"/>
  <c r="S161" i="115" s="1"/>
  <c r="N71" i="115"/>
  <c r="O121" i="115"/>
  <c r="N121" i="115" s="1"/>
  <c r="O94" i="115"/>
  <c r="N94" i="115" s="1"/>
  <c r="R12" i="115"/>
  <c r="H36" i="113"/>
  <c r="H32" i="113"/>
  <c r="H23" i="113"/>
  <c r="H14" i="113"/>
  <c r="H19" i="113"/>
  <c r="H10" i="113"/>
  <c r="H9" i="113" s="1"/>
  <c r="H40" i="113" l="1"/>
  <c r="O145" i="115"/>
  <c r="O161" i="115" s="1"/>
  <c r="N161" i="115" s="1"/>
  <c r="O156" i="115"/>
  <c r="N156" i="115" s="1"/>
  <c r="N145" i="115" l="1"/>
  <c r="L13" i="115"/>
  <c r="L12" i="115" s="1"/>
  <c r="I14" i="115"/>
  <c r="I13" i="115" s="1"/>
  <c r="J14" i="115"/>
  <c r="J13" i="115" s="1"/>
  <c r="K14" i="115"/>
  <c r="K13" i="115" s="1"/>
  <c r="M14" i="115"/>
  <c r="M13" i="115" s="1"/>
  <c r="H15" i="115"/>
  <c r="G15" i="115" s="1"/>
  <c r="H16" i="115"/>
  <c r="G16" i="115" s="1"/>
  <c r="H17" i="115"/>
  <c r="G17" i="115"/>
  <c r="H18" i="115"/>
  <c r="G18" i="115" s="1"/>
  <c r="H19" i="115"/>
  <c r="G19" i="115" s="1"/>
  <c r="H20" i="115"/>
  <c r="G20" i="115" s="1"/>
  <c r="H21" i="115"/>
  <c r="G21" i="115"/>
  <c r="H22" i="115"/>
  <c r="G22" i="115" s="1"/>
  <c r="H23" i="115"/>
  <c r="G23" i="115" s="1"/>
  <c r="I24" i="115"/>
  <c r="J24" i="115"/>
  <c r="K24" i="115"/>
  <c r="L24" i="115"/>
  <c r="M24" i="115"/>
  <c r="H25" i="115"/>
  <c r="G25" i="115" s="1"/>
  <c r="H26" i="115"/>
  <c r="H27" i="115"/>
  <c r="G27" i="115" s="1"/>
  <c r="I28" i="115"/>
  <c r="J28" i="115"/>
  <c r="K28" i="115"/>
  <c r="L28" i="115"/>
  <c r="M28" i="115"/>
  <c r="H29" i="115"/>
  <c r="H28" i="115" s="1"/>
  <c r="H30" i="115"/>
  <c r="G30" i="115"/>
  <c r="H31" i="115"/>
  <c r="G31" i="115"/>
  <c r="I32" i="115"/>
  <c r="J32" i="115"/>
  <c r="K32" i="115"/>
  <c r="L32" i="115"/>
  <c r="M32" i="115"/>
  <c r="H33" i="115"/>
  <c r="H34" i="115"/>
  <c r="H35" i="115"/>
  <c r="G35" i="115" s="1"/>
  <c r="I36" i="115"/>
  <c r="J36" i="115"/>
  <c r="K36" i="115"/>
  <c r="L36" i="115"/>
  <c r="M36" i="115"/>
  <c r="H37" i="115"/>
  <c r="H38" i="115"/>
  <c r="G38" i="115" s="1"/>
  <c r="H39" i="115"/>
  <c r="G39" i="115" s="1"/>
  <c r="G40" i="115"/>
  <c r="H48" i="115"/>
  <c r="G48" i="115" s="1"/>
  <c r="I49" i="115"/>
  <c r="J49" i="115"/>
  <c r="K49" i="115"/>
  <c r="L49" i="115"/>
  <c r="M49" i="115"/>
  <c r="H50" i="115"/>
  <c r="G50" i="115" s="1"/>
  <c r="H51" i="115"/>
  <c r="G51" i="115" s="1"/>
  <c r="H52" i="115"/>
  <c r="G52" i="115"/>
  <c r="H53" i="115"/>
  <c r="G53" i="115" s="1"/>
  <c r="H54" i="115"/>
  <c r="G54" i="115" s="1"/>
  <c r="H55" i="115"/>
  <c r="G55" i="115" s="1"/>
  <c r="H56" i="115"/>
  <c r="G56" i="115" s="1"/>
  <c r="I57" i="115"/>
  <c r="J57" i="115"/>
  <c r="H57" i="115" s="1"/>
  <c r="K57" i="115"/>
  <c r="L57" i="115"/>
  <c r="L47" i="115" s="1"/>
  <c r="M57" i="115"/>
  <c r="H58" i="115"/>
  <c r="G58" i="115" s="1"/>
  <c r="H59" i="115"/>
  <c r="G59" i="115" s="1"/>
  <c r="K60" i="115"/>
  <c r="I61" i="115"/>
  <c r="J61" i="115"/>
  <c r="K61" i="115"/>
  <c r="L61" i="115"/>
  <c r="M61" i="115"/>
  <c r="M47" i="115" s="1"/>
  <c r="H62" i="115"/>
  <c r="G62" i="115" s="1"/>
  <c r="H63" i="115"/>
  <c r="G63" i="115" s="1"/>
  <c r="H64" i="115"/>
  <c r="G64" i="115" s="1"/>
  <c r="H65" i="115"/>
  <c r="G65" i="115"/>
  <c r="I66" i="115"/>
  <c r="J66" i="115"/>
  <c r="K66" i="115"/>
  <c r="L66" i="115"/>
  <c r="M66" i="115"/>
  <c r="H67" i="115"/>
  <c r="G67" i="115" s="1"/>
  <c r="H68" i="115"/>
  <c r="G68" i="115" s="1"/>
  <c r="H69" i="115"/>
  <c r="G69" i="115" s="1"/>
  <c r="H70" i="115"/>
  <c r="G70" i="115" s="1"/>
  <c r="I71" i="115"/>
  <c r="J71" i="115"/>
  <c r="K71" i="115"/>
  <c r="L71" i="115"/>
  <c r="M71" i="115"/>
  <c r="H72" i="115"/>
  <c r="G72" i="115" s="1"/>
  <c r="H73" i="115"/>
  <c r="G73" i="115" s="1"/>
  <c r="H74" i="115"/>
  <c r="G74" i="115" s="1"/>
  <c r="H75" i="115"/>
  <c r="G75" i="115" s="1"/>
  <c r="H76" i="115"/>
  <c r="G76" i="115" s="1"/>
  <c r="H77" i="115"/>
  <c r="H78" i="115"/>
  <c r="G78" i="115" s="1"/>
  <c r="H79" i="115"/>
  <c r="G79" i="115" s="1"/>
  <c r="H80" i="115"/>
  <c r="G80" i="115" s="1"/>
  <c r="H81" i="115"/>
  <c r="G81" i="115" s="1"/>
  <c r="I87" i="115"/>
  <c r="J87" i="115"/>
  <c r="K87" i="115"/>
  <c r="L87" i="115"/>
  <c r="M87" i="115"/>
  <c r="H88" i="115"/>
  <c r="G88" i="115" s="1"/>
  <c r="H89" i="115"/>
  <c r="G89" i="115"/>
  <c r="I90" i="115"/>
  <c r="J90" i="115"/>
  <c r="L90" i="115"/>
  <c r="M90" i="115"/>
  <c r="H91" i="115"/>
  <c r="G91" i="115"/>
  <c r="K92" i="115"/>
  <c r="K90" i="115"/>
  <c r="H93" i="115"/>
  <c r="G93" i="115"/>
  <c r="I95" i="115"/>
  <c r="J95" i="115"/>
  <c r="J94" i="115" s="1"/>
  <c r="K95" i="115"/>
  <c r="L95" i="115"/>
  <c r="M95" i="115"/>
  <c r="H96" i="115"/>
  <c r="H95" i="115" s="1"/>
  <c r="G95" i="115" s="1"/>
  <c r="H97" i="115"/>
  <c r="G97" i="115"/>
  <c r="H98" i="115"/>
  <c r="G98" i="115"/>
  <c r="H99" i="115"/>
  <c r="G99" i="115"/>
  <c r="K100" i="115"/>
  <c r="H100" i="115"/>
  <c r="L100" i="115"/>
  <c r="M100" i="115"/>
  <c r="H101" i="115"/>
  <c r="G101" i="115"/>
  <c r="H102" i="115"/>
  <c r="G102" i="115"/>
  <c r="K103" i="115"/>
  <c r="H103" i="115"/>
  <c r="L103" i="115"/>
  <c r="M103" i="115"/>
  <c r="H104" i="115"/>
  <c r="G104" i="115" s="1"/>
  <c r="H105" i="115"/>
  <c r="G105" i="115" s="1"/>
  <c r="H106" i="115"/>
  <c r="G106" i="115" s="1"/>
  <c r="I107" i="115"/>
  <c r="I94" i="115" s="1"/>
  <c r="H108" i="115"/>
  <c r="G108" i="115" s="1"/>
  <c r="H109" i="115"/>
  <c r="G109" i="115" s="1"/>
  <c r="H110" i="115"/>
  <c r="G110" i="115" s="1"/>
  <c r="G111" i="115"/>
  <c r="H111" i="115"/>
  <c r="H112" i="115"/>
  <c r="G112" i="115" s="1"/>
  <c r="H113" i="115"/>
  <c r="G113" i="115" s="1"/>
  <c r="H114" i="115"/>
  <c r="G114" i="115" s="1"/>
  <c r="H115" i="115"/>
  <c r="G115" i="115" s="1"/>
  <c r="H116" i="115"/>
  <c r="G116" i="115" s="1"/>
  <c r="K117" i="115"/>
  <c r="K107" i="115" s="1"/>
  <c r="H118" i="115"/>
  <c r="G118" i="115" s="1"/>
  <c r="H119" i="115"/>
  <c r="G119" i="115" s="1"/>
  <c r="H120" i="115"/>
  <c r="G120" i="115" s="1"/>
  <c r="K121" i="115"/>
  <c r="H121" i="115" s="1"/>
  <c r="L121" i="115"/>
  <c r="M121" i="115"/>
  <c r="H122" i="115"/>
  <c r="G122" i="115" s="1"/>
  <c r="H123" i="115"/>
  <c r="G123" i="115" s="1"/>
  <c r="H124" i="115"/>
  <c r="G124" i="115" s="1"/>
  <c r="H125" i="115"/>
  <c r="G125" i="115" s="1"/>
  <c r="H131" i="115"/>
  <c r="I131" i="115"/>
  <c r="J131" i="115"/>
  <c r="K131" i="115"/>
  <c r="L131" i="115"/>
  <c r="M131" i="115"/>
  <c r="G131" i="115" s="1"/>
  <c r="G132" i="115"/>
  <c r="G133" i="115"/>
  <c r="G134" i="115"/>
  <c r="G136" i="115"/>
  <c r="G137" i="115"/>
  <c r="I138" i="115"/>
  <c r="J138" i="115"/>
  <c r="K138" i="115"/>
  <c r="L138" i="115"/>
  <c r="M138" i="115"/>
  <c r="H139" i="115"/>
  <c r="H140" i="115"/>
  <c r="G140" i="115" s="1"/>
  <c r="H141" i="115"/>
  <c r="H142" i="115"/>
  <c r="G142" i="115" s="1"/>
  <c r="G143" i="115"/>
  <c r="H144" i="115"/>
  <c r="G144" i="115" s="1"/>
  <c r="I148" i="115"/>
  <c r="J148" i="115"/>
  <c r="K148" i="115"/>
  <c r="L148" i="115"/>
  <c r="M148" i="115"/>
  <c r="H149" i="115"/>
  <c r="G149" i="115" s="1"/>
  <c r="H150" i="115"/>
  <c r="G150" i="115" s="1"/>
  <c r="O150" i="115"/>
  <c r="N150" i="115" s="1"/>
  <c r="H151" i="115"/>
  <c r="G151" i="115" s="1"/>
  <c r="O151" i="115"/>
  <c r="N151" i="115"/>
  <c r="H152" i="115"/>
  <c r="G152" i="115" s="1"/>
  <c r="O152" i="115"/>
  <c r="N152" i="115" s="1"/>
  <c r="I153" i="115"/>
  <c r="J153" i="115"/>
  <c r="H153" i="115" s="1"/>
  <c r="K153" i="115"/>
  <c r="K147" i="115" s="1"/>
  <c r="L153" i="115"/>
  <c r="M153" i="115"/>
  <c r="G154" i="115"/>
  <c r="O154" i="115"/>
  <c r="N154" i="115" s="1"/>
  <c r="G155" i="115"/>
  <c r="N155" i="115"/>
  <c r="H156" i="115"/>
  <c r="G156" i="115" s="1"/>
  <c r="H157" i="115"/>
  <c r="G157" i="115" s="1"/>
  <c r="O157" i="115"/>
  <c r="N157" i="115" s="1"/>
  <c r="H158" i="115"/>
  <c r="G158" i="115" s="1"/>
  <c r="O158" i="115"/>
  <c r="N158" i="115" s="1"/>
  <c r="H159" i="115"/>
  <c r="G159" i="115" s="1"/>
  <c r="O159" i="115"/>
  <c r="N159" i="115" s="1"/>
  <c r="H160" i="115"/>
  <c r="G160" i="115" s="1"/>
  <c r="O160" i="115"/>
  <c r="N160" i="115" s="1"/>
  <c r="G11" i="113"/>
  <c r="G12" i="113"/>
  <c r="G10" i="113" s="1"/>
  <c r="G9" i="113" s="1"/>
  <c r="G14" i="113"/>
  <c r="G21" i="113"/>
  <c r="G19" i="113" s="1"/>
  <c r="G24" i="113"/>
  <c r="G23" i="113"/>
  <c r="G32" i="113"/>
  <c r="G36" i="113"/>
  <c r="I147" i="115"/>
  <c r="H87" i="115"/>
  <c r="G87" i="115" s="1"/>
  <c r="G33" i="115"/>
  <c r="H92" i="115"/>
  <c r="G92" i="115" s="1"/>
  <c r="H90" i="115"/>
  <c r="G90" i="115" s="1"/>
  <c r="G141" i="115"/>
  <c r="G77" i="115"/>
  <c r="G37" i="115"/>
  <c r="G26" i="115"/>
  <c r="H24" i="115"/>
  <c r="G24" i="115" s="1"/>
  <c r="G96" i="115"/>
  <c r="G40" i="113" l="1"/>
  <c r="G153" i="115"/>
  <c r="L147" i="115"/>
  <c r="J147" i="115"/>
  <c r="G103" i="115"/>
  <c r="G100" i="115"/>
  <c r="H61" i="115"/>
  <c r="G61" i="115" s="1"/>
  <c r="H49" i="115"/>
  <c r="M12" i="115"/>
  <c r="J12" i="115"/>
  <c r="J145" i="115" s="1"/>
  <c r="J161" i="115" s="1"/>
  <c r="H36" i="115"/>
  <c r="G36" i="115" s="1"/>
  <c r="H71" i="115"/>
  <c r="G71" i="115" s="1"/>
  <c r="H14" i="115"/>
  <c r="G14" i="115" s="1"/>
  <c r="H66" i="115"/>
  <c r="G66" i="115" s="1"/>
  <c r="M147" i="115"/>
  <c r="H148" i="115"/>
  <c r="G148" i="115" s="1"/>
  <c r="G147" i="115" s="1"/>
  <c r="H138" i="115"/>
  <c r="G138" i="115" s="1"/>
  <c r="G121" i="115"/>
  <c r="J47" i="115"/>
  <c r="K47" i="115"/>
  <c r="H32" i="115"/>
  <c r="G32" i="115" s="1"/>
  <c r="K12" i="115"/>
  <c r="I12" i="115"/>
  <c r="H13" i="115"/>
  <c r="G13" i="115" s="1"/>
  <c r="K145" i="115"/>
  <c r="K161" i="115" s="1"/>
  <c r="H147" i="115"/>
  <c r="K94" i="115"/>
  <c r="H94" i="115" s="1"/>
  <c r="H107" i="115"/>
  <c r="G28" i="115"/>
  <c r="H12" i="115"/>
  <c r="G12" i="115" s="1"/>
  <c r="G49" i="115"/>
  <c r="M117" i="115"/>
  <c r="L117" i="115" s="1"/>
  <c r="H117" i="115"/>
  <c r="H60" i="115"/>
  <c r="G60" i="115" s="1"/>
  <c r="I47" i="115"/>
  <c r="I145" i="115" s="1"/>
  <c r="G34" i="115"/>
  <c r="G29" i="115"/>
  <c r="G139" i="115"/>
  <c r="G57" i="115"/>
  <c r="M107" i="115" l="1"/>
  <c r="M94" i="115" s="1"/>
  <c r="M145" i="115" s="1"/>
  <c r="M161" i="115" s="1"/>
  <c r="I161" i="115"/>
  <c r="H161" i="115" s="1"/>
  <c r="H145" i="115"/>
  <c r="H47" i="115"/>
  <c r="G47" i="115" s="1"/>
  <c r="G117" i="115"/>
  <c r="L107" i="115"/>
  <c r="G107" i="115" l="1"/>
  <c r="L94" i="115"/>
  <c r="G94" i="115" l="1"/>
  <c r="L145" i="115"/>
  <c r="L161" i="115" l="1"/>
  <c r="G161" i="115" s="1"/>
  <c r="G145" i="115"/>
</calcChain>
</file>

<file path=xl/comments1.xml><?xml version="1.0" encoding="utf-8"?>
<comments xmlns="http://schemas.openxmlformats.org/spreadsheetml/2006/main">
  <authors>
    <author>S</author>
  </authors>
  <commentList>
    <comment ref="R59" authorId="0" shapeId="0">
      <text>
        <r>
          <rPr>
            <b/>
            <sz val="9"/>
            <color indexed="81"/>
            <rFont val="Tahoma"/>
            <charset val="1"/>
          </rPr>
          <t>S:</t>
        </r>
        <r>
          <rPr>
            <sz val="9"/>
            <color indexed="81"/>
            <rFont val="Tahoma"/>
            <charset val="1"/>
          </rPr>
          <t xml:space="preserve">
ddd i zbrinjavanje medicinskog otpada</t>
        </r>
      </text>
    </comment>
    <comment ref="R73" authorId="0" shapeId="0">
      <text>
        <r>
          <rPr>
            <b/>
            <sz val="9"/>
            <color indexed="81"/>
            <rFont val="Tahoma"/>
            <charset val="1"/>
          </rPr>
          <t>S:</t>
        </r>
        <r>
          <rPr>
            <sz val="9"/>
            <color indexed="81"/>
            <rFont val="Tahoma"/>
            <charset val="1"/>
          </rPr>
          <t xml:space="preserve">
helient i održavanje sajta</t>
        </r>
      </text>
    </comment>
    <comment ref="R89" authorId="0" shapeId="0">
      <text>
        <r>
          <rPr>
            <b/>
            <sz val="9"/>
            <color indexed="81"/>
            <rFont val="Tahoma"/>
            <charset val="1"/>
          </rPr>
          <t>S:</t>
        </r>
        <r>
          <rPr>
            <sz val="9"/>
            <color indexed="81"/>
            <rFont val="Tahoma"/>
            <charset val="1"/>
          </rPr>
          <t xml:space="preserve">
obezbedjenje i specijalizovane usluge
</t>
        </r>
      </text>
    </comment>
    <comment ref="R114" authorId="0" shapeId="0">
      <text>
        <r>
          <rPr>
            <b/>
            <sz val="9"/>
            <color indexed="81"/>
            <rFont val="Tahoma"/>
            <charset val="1"/>
          </rPr>
          <t>S:</t>
        </r>
        <r>
          <rPr>
            <sz val="9"/>
            <color indexed="81"/>
            <rFont val="Tahoma"/>
            <charset val="1"/>
          </rPr>
          <t xml:space="preserve">
stomatološki materijal i ostali potrošni stomatološki materijal</t>
        </r>
      </text>
    </comment>
    <comment ref="R125" authorId="0" shapeId="0">
      <text>
        <r>
          <rPr>
            <b/>
            <sz val="9"/>
            <color indexed="81"/>
            <rFont val="Tahoma"/>
            <charset val="1"/>
          </rPr>
          <t>S:</t>
        </r>
        <r>
          <rPr>
            <sz val="9"/>
            <color indexed="81"/>
            <rFont val="Tahoma"/>
            <charset val="1"/>
          </rPr>
          <t xml:space="preserve">
ostali medicinski potrošni i galenski preparati 
</t>
        </r>
      </text>
    </comment>
  </commentList>
</comments>
</file>

<file path=xl/sharedStrings.xml><?xml version="1.0" encoding="utf-8"?>
<sst xmlns="http://schemas.openxmlformats.org/spreadsheetml/2006/main" count="403" uniqueCount="279">
  <si>
    <t>1.1</t>
  </si>
  <si>
    <t>2.1</t>
  </si>
  <si>
    <t>UKUPNI PRIHODI</t>
  </si>
  <si>
    <t>OSTALI PRIHODI</t>
  </si>
  <si>
    <t>OOSO</t>
  </si>
  <si>
    <t>8.2</t>
  </si>
  <si>
    <t>Od budžeta Opštine-Grada</t>
  </si>
  <si>
    <t>8.1</t>
  </si>
  <si>
    <t>MEMORANDUMSКЕ STAVКЕ ZА REFUNDACIJU RASHODА (5093 + 5095)</t>
  </si>
  <si>
    <r>
      <t xml:space="preserve">PRIHODI OD DAVANJA U ZAKUP </t>
    </r>
    <r>
      <rPr>
        <sz val="11"/>
        <rFont val="Times New Roman"/>
        <family val="1"/>
      </rPr>
      <t>(742122, 742161)</t>
    </r>
  </si>
  <si>
    <t>Ostali prihodi (sa grupe konta 733000)</t>
  </si>
  <si>
    <t>6.2.</t>
  </si>
  <si>
    <t>Prihodi od pruženih usluga drugim zavodima za zdravstveno osiguranje (Crna Gora, Republika Srpska i dr.)</t>
  </si>
  <si>
    <t>6.1.</t>
  </si>
  <si>
    <t>TRANSFERI</t>
  </si>
  <si>
    <t>731000 i 732000</t>
  </si>
  <si>
    <r>
      <t xml:space="preserve">DONACIJE </t>
    </r>
    <r>
      <rPr>
        <sz val="11"/>
        <rFont val="Times New Roman"/>
        <family val="1"/>
      </rPr>
      <t>(731161, 731261, 732161,732261)</t>
    </r>
  </si>
  <si>
    <t>Svi ostali prihodi od prodaje usluga</t>
  </si>
  <si>
    <t>4.1.6.</t>
  </si>
  <si>
    <t>Prihodi od prodaje lekova, medicinskih srestava, galenskih proizvoda - apoteke I ZU koje u sastavu imaju apoteku.</t>
  </si>
  <si>
    <t>4.1.5.</t>
  </si>
  <si>
    <t>Prihodi od izvršenih usluga za izbegla i prognana lica</t>
  </si>
  <si>
    <t>4.1.4.</t>
  </si>
  <si>
    <t>Prihodi od usluga pruženih strancima (ne konvencije)</t>
  </si>
  <si>
    <t>4.1.3.</t>
  </si>
  <si>
    <t>Prihodi od prodaje usluga građanima (specifična zdravstvena zaštita; na lični zahtev i dr.)</t>
  </si>
  <si>
    <t>4.1.2.</t>
  </si>
  <si>
    <t>Prihodi od prodaje usluga preduzećima i drugim pravnim licima (medicina rada i komercijalni programi)</t>
  </si>
  <si>
    <t>4.1.1.</t>
  </si>
  <si>
    <t>Tekući dobrovoljni transferi od fizičkih i pravnih lica (744161)</t>
  </si>
  <si>
    <t>4.1.</t>
  </si>
  <si>
    <t>DOBROVOLJNI TRANSFERI OD FIZIČKIH I PRAVNIH LICA</t>
  </si>
  <si>
    <t>Ostalo</t>
  </si>
  <si>
    <t>3.3</t>
  </si>
  <si>
    <t>Lokalni programi drustvene brige za zdravlje (cl 13.)</t>
  </si>
  <si>
    <t>3.2</t>
  </si>
  <si>
    <t>Za realizaciju osnivackih prava (cl.13. st. 5)</t>
  </si>
  <si>
    <t>3.1</t>
  </si>
  <si>
    <t>PRIHODI IZ BUDZETA OPSTINA</t>
  </si>
  <si>
    <t>2.4</t>
  </si>
  <si>
    <t>Ministarstvo poljoprivrede, sumarstva i vodoprivrede</t>
  </si>
  <si>
    <t>2.3</t>
  </si>
  <si>
    <t>Ministarstvo zastite zivotne sredine i prostornog planiranja</t>
  </si>
  <si>
    <t>2.2</t>
  </si>
  <si>
    <t>Ministarstvo zdravlja - ostvarivanje opsteg interesa u zdravstvenoj zastiti (cl. 18.)</t>
  </si>
  <si>
    <t>PRIHODI IZ BUDZETA REPUBLIKE</t>
  </si>
  <si>
    <t>Od prodaje proizvoda (lekova, medicinskih sredstava) - apoteke i zdravstvene ustanove koje u sastavu imaju apoteku</t>
  </si>
  <si>
    <t>1.2.</t>
  </si>
  <si>
    <t>Participacija</t>
  </si>
  <si>
    <t>1.1.2.</t>
  </si>
  <si>
    <t>Izvršene usluge osiguranim licima</t>
  </si>
  <si>
    <t>1.1.1.</t>
  </si>
  <si>
    <t>Za izvršene usluge osiguranim licima</t>
  </si>
  <si>
    <t>1.1.</t>
  </si>
  <si>
    <t>PRIHODI OSTVARENI PO OSNOVU ZAKLJUČENOG UGOVORA ZA PRUŽANJE I FINANSIRANJE ZDRAVSTVENE ZAŠTITE SA RFZO</t>
  </si>
  <si>
    <t>A TEKUĆI PRIHODI I PRIMANJA</t>
  </si>
  <si>
    <t>IZVRŠENO 2015. GODINE (u hilj. RSD)</t>
  </si>
  <si>
    <t>Grupa konta</t>
  </si>
  <si>
    <t>O P I S</t>
  </si>
  <si>
    <t>Redni broj</t>
  </si>
  <si>
    <t>UKUPNI RASHODI I IZDACI</t>
  </si>
  <si>
    <t>Zalihe</t>
  </si>
  <si>
    <t>Ostala osnovna sredstva</t>
  </si>
  <si>
    <t>Ostala oprema (512600, 512700,512800 i 512900)</t>
  </si>
  <si>
    <t>Medicinska i laboratorijska oprema (512500)</t>
  </si>
  <si>
    <t>Administrativna oprema (512200)</t>
  </si>
  <si>
    <t>Oprema za saobraćaj (512100)</t>
  </si>
  <si>
    <t>Mašine i oprema</t>
  </si>
  <si>
    <t>Projektno planiranje (511400)</t>
  </si>
  <si>
    <t>1.4</t>
  </si>
  <si>
    <t>Kapitalno odzavanje zgrada i objekata (511300)</t>
  </si>
  <si>
    <t>1.3</t>
  </si>
  <si>
    <t>Izgradnja zgrada i objekata (511200)</t>
  </si>
  <si>
    <t>1.2</t>
  </si>
  <si>
    <t>Kupovina zgrada i objekata (511100)</t>
  </si>
  <si>
    <t>Zgrade i građevinski objekti</t>
  </si>
  <si>
    <t>C.1 IZDACI ZA NEFINANSIJSKU IMOVINU</t>
  </si>
  <si>
    <t>C IZDACI</t>
  </si>
  <si>
    <t>UKUPNI RASHODI</t>
  </si>
  <si>
    <t>B.6 OSTALI RASHODI</t>
  </si>
  <si>
    <t>B.6 NOVČANE KAZNE I PENALI PO REŠENJU SUDOVA</t>
  </si>
  <si>
    <t>Ostali troškovi (sa grupe konta 482000)</t>
  </si>
  <si>
    <t>Novcane kazne (482300)</t>
  </si>
  <si>
    <t>Obavezne takse (482200)</t>
  </si>
  <si>
    <t>Ostali porezi (482100)</t>
  </si>
  <si>
    <t>B.5 POREZI, OBAVEZE, TAKSE I KAZNE</t>
  </si>
  <si>
    <t>B.4 OTPLATA KAMATA (441000, 442000, 444000)</t>
  </si>
  <si>
    <t>Ostala osnovna sredstva (431300)</t>
  </si>
  <si>
    <t>Mašine i oprema (431200)</t>
  </si>
  <si>
    <t>Zgrade i građevinski objekti (431100)</t>
  </si>
  <si>
    <t>B.3 UPOTREBA OSNOVNIH SREDSTAVA </t>
  </si>
  <si>
    <t>Opštine/grada</t>
  </si>
  <si>
    <t>Republike</t>
  </si>
  <si>
    <t>SVEGA</t>
  </si>
  <si>
    <t>Iz ostalih izvora</t>
  </si>
  <si>
    <t>Iz donacija</t>
  </si>
  <si>
    <t>Rashodi i izdaci na teret budžeta</t>
  </si>
  <si>
    <t>UKUPNO</t>
  </si>
  <si>
    <t>IZNOS IZVRŠENIH RASHODA I IZDATAKA OD 01. 01 - 31. 12 2015. GODINE            (u hilj. RSD)</t>
  </si>
  <si>
    <t>Ostali materijal (sa grupe konta 426000)</t>
  </si>
  <si>
    <t>Ostali lekovi - lekovi za hemofiliju i lekovi sa liste C</t>
  </si>
  <si>
    <t>6.8.3</t>
  </si>
  <si>
    <t>Citostatici</t>
  </si>
  <si>
    <t>6.8.2</t>
  </si>
  <si>
    <t>Lekovi sa liste RFZO</t>
  </si>
  <si>
    <t>6.8.1</t>
  </si>
  <si>
    <t>Lekovi (426750)</t>
  </si>
  <si>
    <t>6.8</t>
  </si>
  <si>
    <t>Ostali materijal</t>
  </si>
  <si>
    <t>6.7.10.3</t>
  </si>
  <si>
    <t>Kardiovaskularni materijal</t>
  </si>
  <si>
    <t>6.7.10.2</t>
  </si>
  <si>
    <t>Ortopedski materijal</t>
  </si>
  <si>
    <t>6.7.10.1</t>
  </si>
  <si>
    <t>Materijal koji se ugrađuje u ljudski organizam</t>
  </si>
  <si>
    <t>6.7.10</t>
  </si>
  <si>
    <t>Materijal za dijalize i dijalizatori</t>
  </si>
  <si>
    <t>6.7.9</t>
  </si>
  <si>
    <t>Rentgen filmovi i kontrastna sredstva</t>
  </si>
  <si>
    <t>6.7.8</t>
  </si>
  <si>
    <t>Materijal za stomatologiju</t>
  </si>
  <si>
    <t>6.7.7</t>
  </si>
  <si>
    <t>Sanitetski materijal</t>
  </si>
  <si>
    <t>6.7.6</t>
  </si>
  <si>
    <t>Krv i krvni derivati</t>
  </si>
  <si>
    <t>6.7.5</t>
  </si>
  <si>
    <t>Materijal za imunizaciju (426740)</t>
  </si>
  <si>
    <t>6.7.4</t>
  </si>
  <si>
    <t>Materijal za obaveznu vakcinaciju (426730)</t>
  </si>
  <si>
    <t>6.7.3</t>
  </si>
  <si>
    <t>Materijal za laboratoriske testove i lab. materijal (426720)</t>
  </si>
  <si>
    <t>6.7.2</t>
  </si>
  <si>
    <t>Materijal za medicinske testove (426710)</t>
  </si>
  <si>
    <t>6.7.1</t>
  </si>
  <si>
    <t>Medicinski i laboratorijski materijal (426700)</t>
  </si>
  <si>
    <t>6.7</t>
  </si>
  <si>
    <t>Materijali za posebne namene (426900)</t>
  </si>
  <si>
    <t>6.6</t>
  </si>
  <si>
    <t>Ostalo (sa konta 426800)</t>
  </si>
  <si>
    <t>6.5.2</t>
  </si>
  <si>
    <t>Ishrana bolesnika (426820)</t>
  </si>
  <si>
    <t>6.5.1</t>
  </si>
  <si>
    <t>Маterijali za održavanje higijene i ugostiteljstvo (426800)</t>
  </si>
  <si>
    <t>6.5</t>
  </si>
  <si>
    <t>Ostalo (sa konta 426400)</t>
  </si>
  <si>
    <t>6.4.2</t>
  </si>
  <si>
    <t>Gorivo za prevoz bol. (426411, 426412, 426413, 426491)</t>
  </si>
  <si>
    <t>6.4.1</t>
  </si>
  <si>
    <t>Materijali za saobraćaj (426400)</t>
  </si>
  <si>
    <t>6.4.</t>
  </si>
  <si>
    <t>Materijali za obrazovanje i usavršavanje zaposlenih (426300)</t>
  </si>
  <si>
    <t>6.3.</t>
  </si>
  <si>
    <t>Materijali za poljoprivredu (426200)</t>
  </si>
  <si>
    <t>Odeća i uniforma (tekstilni materijal), (426120)</t>
  </si>
  <si>
    <t>6.1.2.</t>
  </si>
  <si>
    <t>Kancelarijski materijal (426110)</t>
  </si>
  <si>
    <t>6.1.1.</t>
  </si>
  <si>
    <t>Аdministrativni materijal (426100)</t>
  </si>
  <si>
    <t>MATERIJAL</t>
  </si>
  <si>
    <t>Ostalo (sa grupe konta 425000)</t>
  </si>
  <si>
    <t>5.3.</t>
  </si>
  <si>
    <t>Tekuće popravke i održavanje opreme (425200)</t>
  </si>
  <si>
    <t>5.2.</t>
  </si>
  <si>
    <t>Tekuće popravke i održavanje zgrada (425100)</t>
  </si>
  <si>
    <t>5.1.</t>
  </si>
  <si>
    <t>TEKUĆE POPRAVKE I ODRŽAVANJE</t>
  </si>
  <si>
    <t>Ostale usluge (sa grupe konta 424000)</t>
  </si>
  <si>
    <t>4.2.</t>
  </si>
  <si>
    <t>Medicinske usluge (usluge drugih ZU) (424300)</t>
  </si>
  <si>
    <t>SPECIJALIZOVANE USLUGE</t>
  </si>
  <si>
    <t>Ostale opšte usluge (sa konta 423900)</t>
  </si>
  <si>
    <t>3.10</t>
  </si>
  <si>
    <t>Privremeni povremeni poslovi</t>
  </si>
  <si>
    <t>3.9</t>
  </si>
  <si>
    <t>Naknade clanovima upravnih, nadzornih odbora  i komisija</t>
  </si>
  <si>
    <t>3.8.</t>
  </si>
  <si>
    <t>Reprezentacija (423700)</t>
  </si>
  <si>
    <t>3.7</t>
  </si>
  <si>
    <t>Usluge za domaćinstvo i ugostiteljstvo (423600)</t>
  </si>
  <si>
    <t>3.6</t>
  </si>
  <si>
    <t>Ostale stručne usluge (423500)</t>
  </si>
  <si>
    <t>3.5</t>
  </si>
  <si>
    <t>Usluge informisanja (423400)</t>
  </si>
  <si>
    <t>3.4</t>
  </si>
  <si>
    <t>Usluge obrazovanja i usavrsavanja zaposlenih (423300)</t>
  </si>
  <si>
    <t>Kompjuterske usluge (423200)</t>
  </si>
  <si>
    <t>Administrativne usluge (423100)</t>
  </si>
  <si>
    <t>USLUGE PO UGOVORU</t>
  </si>
  <si>
    <t>Ostali troškovi transporta (422900)</t>
  </si>
  <si>
    <t>Troskovi putоvanja u okviru redovnog rada (422300)</t>
  </si>
  <si>
    <t>Troskovi sluzbenih putovanja u inostranstvu (422200)</t>
  </si>
  <si>
    <t>Troskovi sluzbenih putovanja u zemlji (422100)</t>
  </si>
  <si>
    <t>TROŠKOVI PUTOVANJA ZAPOSLENIH</t>
  </si>
  <si>
    <t>Оstali stalni troškovi (sa grupe konta 421000)</t>
  </si>
  <si>
    <t>1.7.</t>
  </si>
  <si>
    <t>Zakup imovine i opreme (421600)</t>
  </si>
  <si>
    <t>1.6.</t>
  </si>
  <si>
    <t>Оsiguranje zaposlenih (421520)</t>
  </si>
  <si>
    <t>1.5.2.</t>
  </si>
  <si>
    <t>Оsiguranje imovine (421510)</t>
  </si>
  <si>
    <t>1.5.1.</t>
  </si>
  <si>
    <t>Troškovi osiguranja (421500)</t>
  </si>
  <si>
    <t>1.5.</t>
  </si>
  <si>
    <t>Usluge komunikacija (PTT usluge) (421400)</t>
  </si>
  <si>
    <t>1.4.</t>
  </si>
  <si>
    <t>Usluge redovnog održavanja (421320)</t>
  </si>
  <si>
    <t>1.3.2.</t>
  </si>
  <si>
    <t>Usloge vodovoda i kanalizacije (421310)</t>
  </si>
  <si>
    <t>1.3.1.</t>
  </si>
  <si>
    <t>Komunalne usluge (421300)</t>
  </si>
  <si>
    <t>1.3.</t>
  </si>
  <si>
    <t>centralno grejanje (421225)</t>
  </si>
  <si>
    <t>1.2.6.</t>
  </si>
  <si>
    <t>mazut</t>
  </si>
  <si>
    <t>lož ulje (421224)</t>
  </si>
  <si>
    <t>1.2.5.</t>
  </si>
  <si>
    <t>drvo (421223)</t>
  </si>
  <si>
    <t>1.2.4.</t>
  </si>
  <si>
    <t>ugalj (421222)</t>
  </si>
  <si>
    <t>1.2.3.</t>
  </si>
  <si>
    <t>prirodni gas (421221)</t>
  </si>
  <si>
    <t>1.2.2.</t>
  </si>
  <si>
    <t>utrošena električna energija (421210)</t>
  </si>
  <si>
    <t>1.2.1.</t>
  </si>
  <si>
    <t>Energenti (421200)</t>
  </si>
  <si>
    <t>Troškovi platnog prometa i bankarskih usluga (421100)</t>
  </si>
  <si>
    <t>STALNI TROŠKOVI</t>
  </si>
  <si>
    <t>B.2 TROŠKOVI</t>
  </si>
  <si>
    <t>KORIŠĆENJE ROBA I USLUGA</t>
  </si>
  <si>
    <t>NAGRADE ZAPOSLENIMA I OSTALI POSEBNI RASHODI</t>
  </si>
  <si>
    <t>Ostale naknade (sa grupe konta 415000)</t>
  </si>
  <si>
    <t>Prevoz na posao i sa posla - novac (415112)</t>
  </si>
  <si>
    <t>OSTALE NAKNADE ZA ZAPOSLENE</t>
  </si>
  <si>
    <t> Оstalo (sa grupe konta 414000)</t>
  </si>
  <si>
    <t>4.3.</t>
  </si>
  <si>
    <t>Otpremnine i pomoći (414300)</t>
  </si>
  <si>
    <t>Bolovanja na teret zdravstvenog osiguranja (414121)</t>
  </si>
  <si>
    <t>SOCIJALNA DAVANJA ZA ZAPOSLENE</t>
  </si>
  <si>
    <t>Оstalo (sa grupe konta 413000)</t>
  </si>
  <si>
    <t>3.3.</t>
  </si>
  <si>
    <t>Prevoz na posao i sa posla (413151)</t>
  </si>
  <si>
    <t>3.2.</t>
  </si>
  <si>
    <t>Naknade u naturi (413100)</t>
  </si>
  <si>
    <t>3.1.</t>
  </si>
  <si>
    <t>NAKNADE ZA ZAPOSLENE</t>
  </si>
  <si>
    <t>Doprinos za nezaposlenost (412300)</t>
  </si>
  <si>
    <t>Doprinos za zdravstveno osiguranje (412200)</t>
  </si>
  <si>
    <t>Doprinos za penzijsko i invalidsko osiguranje (412100)</t>
  </si>
  <si>
    <t>SOCIJALNI DOPRINOSI NA TERET POSLODAVACA</t>
  </si>
  <si>
    <t>Ostalo (sa grupe konta 411000)</t>
  </si>
  <si>
    <t>Plate zaposlenih na određeno vreme (411130)</t>
  </si>
  <si>
    <t>Umanjena zarada za prvih 30 dana bolovanja (411117)</t>
  </si>
  <si>
    <t>1.1.7.</t>
  </si>
  <si>
    <t>Terenski dodatak (411116)</t>
  </si>
  <si>
    <t>1.1.6.</t>
  </si>
  <si>
    <t>Dodatak za minuli rad (411115)</t>
  </si>
  <si>
    <t>1.1.5.</t>
  </si>
  <si>
    <t>Dodatak za rad noću (411114)</t>
  </si>
  <si>
    <t>1.1.4.</t>
  </si>
  <si>
    <t>Dodatak za rad na dan državnih i verskih praznika (411113)</t>
  </si>
  <si>
    <t>1.1.3.</t>
  </si>
  <si>
    <t>Dodatak za rad duži od punog radnog vremena (411112)</t>
  </si>
  <si>
    <t>Plate po osnovu cene rada (411111)</t>
  </si>
  <si>
    <t>Плате и додаци на плату запослених (411110)</t>
  </si>
  <si>
    <t>PLATE I DODACI ZAPOSLENIH</t>
  </si>
  <si>
    <t>B.1 RASHODI ZA ZAPOSLENE</t>
  </si>
  <si>
    <t>B ТЕKUĆI RASHODI</t>
  </si>
  <si>
    <t>RASHODI I IZDACI</t>
  </si>
  <si>
    <t>ZDRAVSTVENА USTANOVА: ZDRAVSTVENI CENTAR VRANJE</t>
  </si>
  <si>
    <t xml:space="preserve"> </t>
  </si>
  <si>
    <t>Председник УО ЗЦ Врање</t>
  </si>
  <si>
    <t>дипл.ецц Горан Живковић</t>
  </si>
  <si>
    <t xml:space="preserve">  </t>
  </si>
  <si>
    <t>Ostalo konto 465100</t>
  </si>
  <si>
    <t>-</t>
  </si>
  <si>
    <t>PLAN 2023. GODINE (u hilj. RSD)</t>
  </si>
  <si>
    <t>IZNOS PLANIRANIH RASHODA I IZDATAKA OD 01. 01 - 31. 12 2023. GODINE            (u hilj. RSD)</t>
  </si>
  <si>
    <t>ANEKS 6 FINANSIJSKOG PLANA   ZA 2023. GODINU</t>
  </si>
  <si>
    <t xml:space="preserve">  ANEKS 6 FINANSIJSKOG PLANA ZA 2023 GODINU PRIHODI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</si>
</sst>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5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1"/>
      <color indexed="23"/>
      <name val="Calibri"/>
      <family val="2"/>
    </font>
    <font>
      <sz val="10"/>
      <color indexed="17"/>
      <name val="Arial"/>
      <family val="2"/>
      <charset val="238"/>
    </font>
    <font>
      <b/>
      <sz val="15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1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8"/>
      <color indexed="8"/>
      <name val="Cambria"/>
      <family val="1"/>
      <charset val="238"/>
    </font>
    <font>
      <b/>
      <sz val="18"/>
      <color indexed="56"/>
      <name val="Cambria"/>
      <family val="2"/>
    </font>
    <font>
      <b/>
      <sz val="10"/>
      <name val="Times New Roman"/>
      <family val="1"/>
      <charset val="238"/>
    </font>
    <font>
      <b/>
      <i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u/>
      <sz val="11"/>
      <color indexed="12"/>
      <name val="Calibri"/>
      <family val="2"/>
    </font>
    <font>
      <sz val="10"/>
      <name val="MS Sans Serif"/>
      <family val="2"/>
      <charset val="238"/>
    </font>
    <font>
      <sz val="10"/>
      <name val="MS Sans Serif"/>
      <family val="2"/>
    </font>
    <font>
      <b/>
      <sz val="10"/>
      <name val="Arial"/>
      <family val="2"/>
      <charset val="238"/>
    </font>
    <font>
      <b/>
      <sz val="11"/>
      <color indexed="12"/>
      <name val="Arial"/>
      <family val="2"/>
    </font>
    <font>
      <b/>
      <sz val="12"/>
      <name val="Arial"/>
      <family val="2"/>
      <charset val="238"/>
    </font>
    <font>
      <b/>
      <i/>
      <sz val="10"/>
      <name val="Times New Roman"/>
      <family val="1"/>
    </font>
    <font>
      <b/>
      <sz val="8"/>
      <name val="Arial"/>
      <family val="2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sz val="11"/>
      <color theme="0"/>
      <name val="Times New Roman"/>
      <family val="1"/>
    </font>
    <font>
      <sz val="8"/>
      <color theme="5"/>
      <name val="Arial"/>
      <family val="2"/>
      <charset val="238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8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</fills>
  <borders count="92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06">
    <xf numFmtId="0" fontId="0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9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8" fillId="25" borderId="0" applyNumberFormat="0" applyBorder="0" applyAlignment="0" applyProtection="0"/>
    <xf numFmtId="0" fontId="28" fillId="17" borderId="0" applyNumberFormat="0" applyBorder="0" applyAlignment="0" applyProtection="0"/>
    <xf numFmtId="0" fontId="29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26" borderId="0" applyNumberFormat="0" applyBorder="0" applyAlignment="0" applyProtection="0"/>
    <xf numFmtId="0" fontId="28" fillId="20" borderId="0" applyNumberFormat="0" applyBorder="0" applyAlignment="0" applyProtection="0"/>
    <xf numFmtId="0" fontId="28" fillId="27" borderId="0" applyNumberFormat="0" applyBorder="0" applyAlignment="0" applyProtection="0"/>
    <xf numFmtId="0" fontId="29" fillId="27" borderId="0" applyNumberFormat="0" applyBorder="0" applyAlignment="0" applyProtection="0"/>
    <xf numFmtId="0" fontId="6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8" borderId="1" applyNumberFormat="0" applyAlignment="0" applyProtection="0"/>
    <xf numFmtId="0" fontId="8" fillId="8" borderId="1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4" fillId="0" borderId="0">
      <alignment horizontal="left" vertical="center" indent="1"/>
    </xf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6" fillId="6" borderId="5" applyNumberFormat="0" applyAlignment="0" applyProtection="0"/>
    <xf numFmtId="0" fontId="16" fillId="6" borderId="5" applyNumberFormat="0" applyAlignment="0" applyProtection="0"/>
    <xf numFmtId="0" fontId="2" fillId="31" borderId="6" applyNumberFormat="0" applyFont="0" applyAlignment="0" applyProtection="0"/>
    <xf numFmtId="0" fontId="26" fillId="31" borderId="6" applyNumberFormat="0" applyFont="0" applyAlignment="0" applyProtection="0"/>
    <xf numFmtId="0" fontId="2" fillId="31" borderId="6" applyNumberFormat="0" applyFont="0" applyAlignment="0" applyProtection="0"/>
    <xf numFmtId="0" fontId="2" fillId="31" borderId="6" applyNumberFormat="0" applyFont="0" applyAlignment="0" applyProtection="0"/>
    <xf numFmtId="0" fontId="2" fillId="31" borderId="6" applyNumberFormat="0" applyFont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" fillId="0" borderId="0"/>
    <xf numFmtId="0" fontId="4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1" fillId="0" borderId="0"/>
    <xf numFmtId="0" fontId="2" fillId="0" borderId="0"/>
    <xf numFmtId="0" fontId="25" fillId="0" borderId="0"/>
    <xf numFmtId="0" fontId="25" fillId="0" borderId="0"/>
    <xf numFmtId="0" fontId="44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7" applyNumberFormat="0" applyFont="0" applyAlignment="0" applyProtection="0"/>
    <xf numFmtId="0" fontId="26" fillId="20" borderId="7" applyNumberFormat="0" applyFont="0" applyAlignment="0" applyProtection="0"/>
    <xf numFmtId="0" fontId="2" fillId="20" borderId="7" applyNumberFormat="0" applyFont="0" applyAlignment="0" applyProtection="0"/>
    <xf numFmtId="0" fontId="2" fillId="20" borderId="7" applyNumberFormat="0" applyFont="0" applyAlignment="0" applyProtection="0"/>
    <xf numFmtId="0" fontId="2" fillId="20" borderId="7" applyNumberFormat="0" applyFont="0" applyAlignment="0" applyProtection="0"/>
    <xf numFmtId="0" fontId="18" fillId="32" borderId="8" applyNumberFormat="0" applyAlignment="0" applyProtection="0"/>
    <xf numFmtId="0" fontId="18" fillId="32" borderId="8" applyNumberFormat="0" applyAlignment="0" applyProtection="0"/>
    <xf numFmtId="0" fontId="19" fillId="0" borderId="0" applyNumberFormat="0" applyFill="0" applyBorder="0" applyAlignment="0" applyProtection="0"/>
    <xf numFmtId="0" fontId="45" fillId="33" borderId="91">
      <alignment vertical="center"/>
    </xf>
    <xf numFmtId="0" fontId="46" fillId="0" borderId="91">
      <alignment horizontal="left" vertical="center" wrapText="1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42">
    <xf numFmtId="0" fontId="0" fillId="0" borderId="0" xfId="0"/>
    <xf numFmtId="0" fontId="23" fillId="0" borderId="0" xfId="187" applyFont="1"/>
    <xf numFmtId="0" fontId="23" fillId="0" borderId="0" xfId="187" applyFont="1" applyBorder="1" applyAlignment="1">
      <alignment horizontal="right" wrapText="1"/>
    </xf>
    <xf numFmtId="0" fontId="24" fillId="0" borderId="0" xfId="187" applyFont="1" applyBorder="1" applyAlignment="1">
      <alignment horizontal="left" wrapText="1"/>
    </xf>
    <xf numFmtId="3" fontId="24" fillId="0" borderId="10" xfId="187" applyNumberFormat="1" applyFont="1" applyBorder="1" applyAlignment="1">
      <alignment wrapText="1"/>
    </xf>
    <xf numFmtId="0" fontId="23" fillId="0" borderId="10" xfId="187" applyFont="1" applyBorder="1" applyAlignment="1">
      <alignment horizontal="center" vertical="center" wrapText="1"/>
    </xf>
    <xf numFmtId="0" fontId="24" fillId="0" borderId="10" xfId="187" applyFont="1" applyBorder="1" applyAlignment="1">
      <alignment horizontal="center" wrapText="1"/>
    </xf>
    <xf numFmtId="3" fontId="23" fillId="34" borderId="10" xfId="187" applyNumberFormat="1" applyFont="1" applyFill="1" applyBorder="1"/>
    <xf numFmtId="3" fontId="23" fillId="0" borderId="11" xfId="187" applyNumberFormat="1" applyFont="1" applyBorder="1"/>
    <xf numFmtId="0" fontId="23" fillId="0" borderId="12" xfId="187" applyFont="1" applyBorder="1" applyAlignment="1">
      <alignment horizontal="center" vertical="center" wrapText="1"/>
    </xf>
    <xf numFmtId="49" fontId="24" fillId="0" borderId="11" xfId="186" applyNumberFormat="1" applyFont="1" applyFill="1" applyBorder="1" applyAlignment="1">
      <alignment horizontal="left" vertical="center" wrapText="1"/>
    </xf>
    <xf numFmtId="0" fontId="24" fillId="0" borderId="11" xfId="187" applyFont="1" applyBorder="1" applyAlignment="1">
      <alignment horizontal="center" wrapText="1"/>
    </xf>
    <xf numFmtId="3" fontId="23" fillId="0" borderId="13" xfId="187" applyNumberFormat="1" applyFont="1" applyBorder="1"/>
    <xf numFmtId="0" fontId="23" fillId="0" borderId="13" xfId="187" applyFont="1" applyBorder="1" applyAlignment="1">
      <alignment horizontal="center" vertical="center" wrapText="1"/>
    </xf>
    <xf numFmtId="49" fontId="24" fillId="0" borderId="13" xfId="186" applyNumberFormat="1" applyFont="1" applyFill="1" applyBorder="1" applyAlignment="1">
      <alignment horizontal="left" vertical="center" wrapText="1"/>
    </xf>
    <xf numFmtId="0" fontId="24" fillId="0" borderId="13" xfId="187" applyFont="1" applyBorder="1" applyAlignment="1">
      <alignment horizontal="center" wrapText="1"/>
    </xf>
    <xf numFmtId="3" fontId="23" fillId="34" borderId="10" xfId="187" applyNumberFormat="1" applyFont="1" applyFill="1" applyBorder="1" applyAlignment="1">
      <alignment wrapText="1"/>
    </xf>
    <xf numFmtId="0" fontId="23" fillId="0" borderId="10" xfId="187" applyFont="1" applyBorder="1"/>
    <xf numFmtId="0" fontId="23" fillId="0" borderId="14" xfId="187" applyFont="1" applyBorder="1"/>
    <xf numFmtId="0" fontId="23" fillId="0" borderId="14" xfId="187" applyFont="1" applyBorder="1" applyAlignment="1">
      <alignment horizontal="center" vertical="center" wrapText="1"/>
    </xf>
    <xf numFmtId="0" fontId="23" fillId="0" borderId="15" xfId="187" applyFont="1" applyBorder="1" applyAlignment="1">
      <alignment horizontal="center" vertical="center" wrapText="1"/>
    </xf>
    <xf numFmtId="0" fontId="23" fillId="0" borderId="14" xfId="187" applyFont="1" applyBorder="1" applyAlignment="1">
      <alignment wrapText="1"/>
    </xf>
    <xf numFmtId="0" fontId="23" fillId="0" borderId="16" xfId="187" applyFont="1" applyBorder="1"/>
    <xf numFmtId="0" fontId="23" fillId="0" borderId="16" xfId="187" applyFont="1" applyBorder="1" applyAlignment="1">
      <alignment horizontal="center" vertical="center" wrapText="1"/>
    </xf>
    <xf numFmtId="0" fontId="23" fillId="0" borderId="16" xfId="187" applyFont="1" applyBorder="1" applyAlignment="1">
      <alignment wrapText="1"/>
    </xf>
    <xf numFmtId="3" fontId="23" fillId="34" borderId="10" xfId="187" applyNumberFormat="1" applyFont="1" applyFill="1" applyBorder="1" applyAlignment="1">
      <alignment horizontal="right" wrapText="1"/>
    </xf>
    <xf numFmtId="3" fontId="23" fillId="0" borderId="17" xfId="187" applyNumberFormat="1" applyFont="1" applyBorder="1"/>
    <xf numFmtId="0" fontId="23" fillId="0" borderId="18" xfId="187" applyFont="1" applyBorder="1" applyAlignment="1">
      <alignment wrapText="1"/>
    </xf>
    <xf numFmtId="0" fontId="23" fillId="0" borderId="19" xfId="187" applyFont="1" applyBorder="1" applyAlignment="1">
      <alignment wrapText="1"/>
    </xf>
    <xf numFmtId="0" fontId="23" fillId="0" borderId="17" xfId="187" applyFont="1" applyBorder="1" applyAlignment="1">
      <alignment horizontal="center" vertical="center" wrapText="1"/>
    </xf>
    <xf numFmtId="0" fontId="23" fillId="0" borderId="20" xfId="187" applyFont="1" applyBorder="1" applyAlignment="1">
      <alignment wrapText="1"/>
    </xf>
    <xf numFmtId="0" fontId="23" fillId="0" borderId="21" xfId="187" applyFont="1" applyBorder="1" applyAlignment="1">
      <alignment wrapText="1"/>
    </xf>
    <xf numFmtId="0" fontId="23" fillId="0" borderId="22" xfId="187" applyFont="1" applyBorder="1" applyAlignment="1">
      <alignment wrapText="1"/>
    </xf>
    <xf numFmtId="0" fontId="23" fillId="0" borderId="17" xfId="187" applyFont="1" applyBorder="1" applyAlignment="1">
      <alignment wrapText="1"/>
    </xf>
    <xf numFmtId="0" fontId="23" fillId="0" borderId="23" xfId="187" applyFont="1" applyBorder="1" applyAlignment="1">
      <alignment wrapText="1"/>
    </xf>
    <xf numFmtId="3" fontId="23" fillId="0" borderId="16" xfId="187" applyNumberFormat="1" applyFont="1" applyBorder="1" applyAlignment="1">
      <alignment wrapText="1"/>
    </xf>
    <xf numFmtId="0" fontId="23" fillId="0" borderId="24" xfId="187" applyFont="1" applyBorder="1" applyAlignment="1">
      <alignment wrapText="1"/>
    </xf>
    <xf numFmtId="49" fontId="23" fillId="0" borderId="15" xfId="187" applyNumberFormat="1" applyFont="1" applyBorder="1" applyAlignment="1">
      <alignment horizontal="left" vertical="center" wrapText="1"/>
    </xf>
    <xf numFmtId="0" fontId="24" fillId="0" borderId="14" xfId="187" applyFont="1" applyBorder="1" applyAlignment="1">
      <alignment horizontal="center" vertical="center" wrapText="1"/>
    </xf>
    <xf numFmtId="49" fontId="23" fillId="0" borderId="17" xfId="187" applyNumberFormat="1" applyFont="1" applyBorder="1" applyAlignment="1">
      <alignment horizontal="left" vertical="center" wrapText="1"/>
    </xf>
    <xf numFmtId="0" fontId="24" fillId="0" borderId="17" xfId="187" applyFont="1" applyBorder="1" applyAlignment="1">
      <alignment horizontal="center" vertical="center" wrapText="1"/>
    </xf>
    <xf numFmtId="49" fontId="23" fillId="0" borderId="13" xfId="187" applyNumberFormat="1" applyFont="1" applyBorder="1" applyAlignment="1">
      <alignment horizontal="left" vertical="center" wrapText="1"/>
    </xf>
    <xf numFmtId="0" fontId="24" fillId="0" borderId="16" xfId="187" applyFont="1" applyBorder="1" applyAlignment="1">
      <alignment horizontal="center" vertical="center" wrapText="1"/>
    </xf>
    <xf numFmtId="0" fontId="24" fillId="0" borderId="10" xfId="187" applyFont="1" applyBorder="1" applyAlignment="1">
      <alignment horizontal="center" vertical="center" wrapText="1"/>
    </xf>
    <xf numFmtId="4" fontId="23" fillId="0" borderId="14" xfId="187" applyNumberFormat="1" applyFont="1" applyBorder="1"/>
    <xf numFmtId="4" fontId="23" fillId="0" borderId="17" xfId="187" applyNumberFormat="1" applyFont="1" applyBorder="1"/>
    <xf numFmtId="3" fontId="23" fillId="0" borderId="16" xfId="187" applyNumberFormat="1" applyFont="1" applyBorder="1"/>
    <xf numFmtId="3" fontId="23" fillId="0" borderId="14" xfId="187" applyNumberFormat="1" applyFont="1" applyBorder="1"/>
    <xf numFmtId="0" fontId="23" fillId="0" borderId="25" xfId="187" applyFont="1" applyBorder="1" applyAlignment="1">
      <alignment wrapText="1"/>
    </xf>
    <xf numFmtId="0" fontId="23" fillId="0" borderId="26" xfId="187" applyFont="1" applyBorder="1" applyAlignment="1">
      <alignment wrapText="1"/>
    </xf>
    <xf numFmtId="0" fontId="23" fillId="0" borderId="27" xfId="187" applyFont="1" applyBorder="1" applyAlignment="1">
      <alignment wrapText="1"/>
    </xf>
    <xf numFmtId="3" fontId="24" fillId="34" borderId="10" xfId="187" applyNumberFormat="1" applyFont="1" applyFill="1" applyBorder="1" applyAlignment="1">
      <alignment horizontal="right" wrapText="1"/>
    </xf>
    <xf numFmtId="1" fontId="24" fillId="0" borderId="10" xfId="187" applyNumberFormat="1" applyFont="1" applyBorder="1" applyAlignment="1">
      <alignment horizontal="center" vertical="center" wrapText="1"/>
    </xf>
    <xf numFmtId="1" fontId="24" fillId="0" borderId="28" xfId="187" applyNumberFormat="1" applyFont="1" applyBorder="1" applyAlignment="1">
      <alignment horizontal="center" vertical="center" wrapText="1"/>
    </xf>
    <xf numFmtId="0" fontId="24" fillId="0" borderId="28" xfId="187" applyFont="1" applyBorder="1" applyAlignment="1">
      <alignment horizontal="center" vertical="center" wrapText="1"/>
    </xf>
    <xf numFmtId="2" fontId="24" fillId="0" borderId="10" xfId="187" applyNumberFormat="1" applyFont="1" applyBorder="1" applyAlignment="1">
      <alignment horizontal="center" vertical="center" wrapText="1"/>
    </xf>
    <xf numFmtId="0" fontId="23" fillId="0" borderId="0" xfId="187" applyFont="1" applyBorder="1" applyAlignment="1">
      <alignment horizontal="right"/>
    </xf>
    <xf numFmtId="0" fontId="24" fillId="0" borderId="0" xfId="187" applyFont="1" applyBorder="1" applyAlignment="1">
      <alignment wrapText="1"/>
    </xf>
    <xf numFmtId="0" fontId="23" fillId="0" borderId="0" xfId="187" applyFont="1" applyBorder="1" applyAlignment="1">
      <alignment wrapText="1"/>
    </xf>
    <xf numFmtId="3" fontId="2" fillId="0" borderId="0" xfId="187" applyNumberFormat="1"/>
    <xf numFmtId="3" fontId="4" fillId="0" borderId="0" xfId="187" applyNumberFormat="1" applyFont="1" applyBorder="1" applyAlignment="1">
      <alignment horizontal="right" wrapText="1"/>
    </xf>
    <xf numFmtId="3" fontId="35" fillId="0" borderId="0" xfId="187" applyNumberFormat="1" applyFont="1" applyBorder="1" applyAlignment="1">
      <alignment horizontal="left" wrapText="1"/>
    </xf>
    <xf numFmtId="3" fontId="36" fillId="35" borderId="29" xfId="187" applyNumberFormat="1" applyFont="1" applyFill="1" applyBorder="1" applyAlignment="1">
      <alignment horizontal="right" wrapText="1"/>
    </xf>
    <xf numFmtId="3" fontId="3" fillId="0" borderId="10" xfId="187" applyNumberFormat="1" applyFont="1" applyBorder="1" applyAlignment="1">
      <alignment horizontal="right" wrapText="1"/>
    </xf>
    <xf numFmtId="3" fontId="37" fillId="34" borderId="30" xfId="187" applyNumberFormat="1" applyFont="1" applyFill="1" applyBorder="1"/>
    <xf numFmtId="3" fontId="37" fillId="34" borderId="11" xfId="187" applyNumberFormat="1" applyFont="1" applyFill="1" applyBorder="1"/>
    <xf numFmtId="3" fontId="37" fillId="34" borderId="31" xfId="187" applyNumberFormat="1" applyFont="1" applyFill="1" applyBorder="1" applyAlignment="1">
      <alignment horizontal="left" wrapText="1"/>
    </xf>
    <xf numFmtId="3" fontId="37" fillId="34" borderId="32" xfId="187" applyNumberFormat="1" applyFont="1" applyFill="1" applyBorder="1" applyAlignment="1">
      <alignment horizontal="right" wrapText="1"/>
    </xf>
    <xf numFmtId="3" fontId="37" fillId="34" borderId="29" xfId="187" applyNumberFormat="1" applyFont="1" applyFill="1" applyBorder="1" applyAlignment="1">
      <alignment horizontal="right" wrapText="1"/>
    </xf>
    <xf numFmtId="3" fontId="3" fillId="0" borderId="31" xfId="187" applyNumberFormat="1" applyFont="1" applyBorder="1" applyAlignment="1">
      <alignment horizontal="right" wrapText="1"/>
    </xf>
    <xf numFmtId="3" fontId="38" fillId="0" borderId="33" xfId="187" applyNumberFormat="1" applyFont="1" applyBorder="1" applyAlignment="1">
      <alignment horizontal="center" wrapText="1"/>
    </xf>
    <xf numFmtId="3" fontId="37" fillId="34" borderId="34" xfId="187" applyNumberFormat="1" applyFont="1" applyFill="1" applyBorder="1"/>
    <xf numFmtId="3" fontId="37" fillId="34" borderId="10" xfId="187" applyNumberFormat="1" applyFont="1" applyFill="1" applyBorder="1"/>
    <xf numFmtId="3" fontId="37" fillId="34" borderId="10" xfId="187" applyNumberFormat="1" applyFont="1" applyFill="1" applyBorder="1" applyAlignment="1">
      <alignment horizontal="left" wrapText="1"/>
    </xf>
    <xf numFmtId="3" fontId="38" fillId="0" borderId="10" xfId="187" applyNumberFormat="1" applyFont="1" applyBorder="1" applyAlignment="1">
      <alignment horizontal="center" wrapText="1"/>
    </xf>
    <xf numFmtId="3" fontId="37" fillId="34" borderId="11" xfId="187" applyNumberFormat="1" applyFont="1" applyFill="1" applyBorder="1" applyAlignment="1">
      <alignment horizontal="left" wrapText="1"/>
    </xf>
    <xf numFmtId="3" fontId="3" fillId="0" borderId="35" xfId="187" applyNumberFormat="1" applyFont="1" applyBorder="1"/>
    <xf numFmtId="3" fontId="3" fillId="0" borderId="15" xfId="187" applyNumberFormat="1" applyFont="1" applyBorder="1"/>
    <xf numFmtId="3" fontId="38" fillId="0" borderId="25" xfId="187" applyNumberFormat="1" applyFont="1" applyBorder="1" applyAlignment="1">
      <alignment horizontal="left" wrapText="1"/>
    </xf>
    <xf numFmtId="3" fontId="38" fillId="0" borderId="36" xfId="187" applyNumberFormat="1" applyFont="1" applyBorder="1" applyAlignment="1">
      <alignment horizontal="left" wrapText="1"/>
    </xf>
    <xf numFmtId="3" fontId="3" fillId="0" borderId="36" xfId="187" applyNumberFormat="1" applyFont="1" applyBorder="1" applyAlignment="1">
      <alignment horizontal="right" wrapText="1"/>
    </xf>
    <xf numFmtId="3" fontId="3" fillId="0" borderId="29" xfId="187" applyNumberFormat="1" applyFont="1" applyBorder="1" applyAlignment="1">
      <alignment horizontal="right" wrapText="1"/>
    </xf>
    <xf numFmtId="3" fontId="3" fillId="0" borderId="15" xfId="187" applyNumberFormat="1" applyFont="1" applyBorder="1" applyAlignment="1">
      <alignment horizontal="right" wrapText="1"/>
    </xf>
    <xf numFmtId="3" fontId="4" fillId="0" borderId="18" xfId="187" applyNumberFormat="1" applyFont="1" applyBorder="1"/>
    <xf numFmtId="3" fontId="38" fillId="0" borderId="37" xfId="187" applyNumberFormat="1" applyFont="1" applyBorder="1" applyAlignment="1">
      <alignment horizontal="center" wrapText="1"/>
    </xf>
    <xf numFmtId="3" fontId="3" fillId="0" borderId="38" xfId="187" applyNumberFormat="1" applyFont="1" applyBorder="1"/>
    <xf numFmtId="3" fontId="3" fillId="0" borderId="16" xfId="187" applyNumberFormat="1" applyFont="1" applyBorder="1"/>
    <xf numFmtId="3" fontId="38" fillId="0" borderId="39" xfId="187" applyNumberFormat="1" applyFont="1" applyBorder="1" applyAlignment="1">
      <alignment horizontal="right" wrapText="1"/>
    </xf>
    <xf numFmtId="3" fontId="27" fillId="0" borderId="36" xfId="187" applyNumberFormat="1" applyFont="1" applyBorder="1" applyAlignment="1">
      <alignment horizontal="right" wrapText="1"/>
    </xf>
    <xf numFmtId="3" fontId="38" fillId="0" borderId="39" xfId="187" applyNumberFormat="1" applyFont="1" applyBorder="1" applyAlignment="1">
      <alignment horizontal="left" wrapText="1"/>
    </xf>
    <xf numFmtId="3" fontId="3" fillId="0" borderId="16" xfId="187" applyNumberFormat="1" applyFont="1" applyBorder="1" applyAlignment="1">
      <alignment horizontal="right" wrapText="1"/>
    </xf>
    <xf numFmtId="3" fontId="3" fillId="0" borderId="22" xfId="187" applyNumberFormat="1" applyFont="1" applyBorder="1" applyAlignment="1">
      <alignment horizontal="left" wrapText="1"/>
    </xf>
    <xf numFmtId="3" fontId="3" fillId="0" borderId="21" xfId="187" applyNumberFormat="1" applyFont="1" applyBorder="1" applyAlignment="1">
      <alignment horizontal="left" wrapText="1"/>
    </xf>
    <xf numFmtId="3" fontId="38" fillId="0" borderId="40" xfId="187" applyNumberFormat="1" applyFont="1" applyBorder="1" applyAlignment="1">
      <alignment horizontal="center" wrapText="1"/>
    </xf>
    <xf numFmtId="3" fontId="3" fillId="0" borderId="41" xfId="187" applyNumberFormat="1" applyFont="1" applyBorder="1"/>
    <xf numFmtId="3" fontId="3" fillId="0" borderId="17" xfId="187" applyNumberFormat="1" applyFont="1" applyBorder="1"/>
    <xf numFmtId="3" fontId="38" fillId="0" borderId="26" xfId="187" applyNumberFormat="1" applyFont="1" applyBorder="1" applyAlignment="1">
      <alignment horizontal="right" wrapText="1"/>
    </xf>
    <xf numFmtId="3" fontId="38" fillId="0" borderId="26" xfId="187" applyNumberFormat="1" applyFont="1" applyBorder="1" applyAlignment="1">
      <alignment horizontal="left" wrapText="1"/>
    </xf>
    <xf numFmtId="3" fontId="3" fillId="0" borderId="17" xfId="187" applyNumberFormat="1" applyFont="1" applyBorder="1" applyAlignment="1">
      <alignment horizontal="center" wrapText="1"/>
    </xf>
    <xf numFmtId="3" fontId="3" fillId="0" borderId="42" xfId="187" applyNumberFormat="1" applyFont="1" applyBorder="1"/>
    <xf numFmtId="3" fontId="3" fillId="36" borderId="13" xfId="187" applyNumberFormat="1" applyFont="1" applyFill="1" applyBorder="1"/>
    <xf numFmtId="3" fontId="38" fillId="0" borderId="27" xfId="187" applyNumberFormat="1" applyFont="1" applyBorder="1" applyAlignment="1">
      <alignment horizontal="right" wrapText="1"/>
    </xf>
    <xf numFmtId="3" fontId="38" fillId="0" borderId="36" xfId="187" applyNumberFormat="1" applyFont="1" applyBorder="1" applyAlignment="1">
      <alignment horizontal="right" wrapText="1"/>
    </xf>
    <xf numFmtId="3" fontId="3" fillId="0" borderId="13" xfId="187" applyNumberFormat="1" applyFont="1" applyBorder="1"/>
    <xf numFmtId="3" fontId="38" fillId="0" borderId="27" xfId="187" applyNumberFormat="1" applyFont="1" applyBorder="1" applyAlignment="1">
      <alignment horizontal="left" wrapText="1"/>
    </xf>
    <xf numFmtId="3" fontId="3" fillId="0" borderId="13" xfId="187" applyNumberFormat="1" applyFont="1" applyBorder="1" applyAlignment="1">
      <alignment horizontal="center" wrapText="1"/>
    </xf>
    <xf numFmtId="3" fontId="3" fillId="0" borderId="43" xfId="187" applyNumberFormat="1" applyFont="1" applyBorder="1" applyAlignment="1">
      <alignment horizontal="left" wrapText="1"/>
    </xf>
    <xf numFmtId="3" fontId="37" fillId="34" borderId="44" xfId="187" applyNumberFormat="1" applyFont="1" applyFill="1" applyBorder="1" applyAlignment="1">
      <alignment horizontal="right" wrapText="1"/>
    </xf>
    <xf numFmtId="3" fontId="3" fillId="0" borderId="45" xfId="187" applyNumberFormat="1" applyFont="1" applyBorder="1"/>
    <xf numFmtId="3" fontId="3" fillId="0" borderId="14" xfId="187" applyNumberFormat="1" applyFont="1" applyBorder="1"/>
    <xf numFmtId="3" fontId="38" fillId="0" borderId="14" xfId="187" applyNumberFormat="1" applyFont="1" applyBorder="1" applyAlignment="1">
      <alignment horizontal="right" wrapText="1"/>
    </xf>
    <xf numFmtId="3" fontId="38" fillId="0" borderId="14" xfId="187" applyNumberFormat="1" applyFont="1" applyBorder="1" applyAlignment="1">
      <alignment horizontal="left" wrapText="1"/>
    </xf>
    <xf numFmtId="3" fontId="3" fillId="0" borderId="14" xfId="187" applyNumberFormat="1" applyFont="1" applyBorder="1" applyAlignment="1">
      <alignment horizontal="right" wrapText="1"/>
    </xf>
    <xf numFmtId="3" fontId="3" fillId="0" borderId="46" xfId="187" applyNumberFormat="1" applyFont="1" applyBorder="1" applyAlignment="1">
      <alignment horizontal="left" wrapText="1"/>
    </xf>
    <xf numFmtId="3" fontId="38" fillId="0" borderId="17" xfId="187" applyNumberFormat="1" applyFont="1" applyBorder="1" applyAlignment="1">
      <alignment horizontal="left" wrapText="1"/>
    </xf>
    <xf numFmtId="3" fontId="38" fillId="0" borderId="17" xfId="187" applyNumberFormat="1" applyFont="1" applyBorder="1" applyAlignment="1">
      <alignment horizontal="right" wrapText="1"/>
    </xf>
    <xf numFmtId="3" fontId="3" fillId="0" borderId="17" xfId="187" applyNumberFormat="1" applyFont="1" applyBorder="1" applyAlignment="1">
      <alignment horizontal="right" wrapText="1"/>
    </xf>
    <xf numFmtId="3" fontId="3" fillId="0" borderId="20" xfId="187" applyNumberFormat="1" applyFont="1" applyBorder="1" applyAlignment="1">
      <alignment horizontal="left" wrapText="1"/>
    </xf>
    <xf numFmtId="3" fontId="38" fillId="0" borderId="47" xfId="187" applyNumberFormat="1" applyFont="1" applyBorder="1" applyAlignment="1">
      <alignment horizontal="center" wrapText="1"/>
    </xf>
    <xf numFmtId="3" fontId="27" fillId="0" borderId="17" xfId="187" applyNumberFormat="1" applyFont="1" applyBorder="1" applyAlignment="1">
      <alignment horizontal="right" wrapText="1"/>
    </xf>
    <xf numFmtId="3" fontId="38" fillId="0" borderId="16" xfId="187" applyNumberFormat="1" applyFont="1" applyBorder="1" applyAlignment="1">
      <alignment horizontal="left" wrapText="1"/>
    </xf>
    <xf numFmtId="3" fontId="3" fillId="0" borderId="48" xfId="187" applyNumberFormat="1" applyFont="1" applyBorder="1" applyAlignment="1">
      <alignment horizontal="left" wrapText="1"/>
    </xf>
    <xf numFmtId="3" fontId="37" fillId="37" borderId="32" xfId="187" applyNumberFormat="1" applyFont="1" applyFill="1" applyBorder="1" applyAlignment="1">
      <alignment horizontal="right" wrapText="1"/>
    </xf>
    <xf numFmtId="3" fontId="3" fillId="0" borderId="11" xfId="187" applyNumberFormat="1" applyFont="1" applyBorder="1" applyAlignment="1">
      <alignment horizontal="right" wrapText="1"/>
    </xf>
    <xf numFmtId="3" fontId="22" fillId="35" borderId="10" xfId="187" applyNumberFormat="1" applyFont="1" applyFill="1" applyBorder="1" applyAlignment="1">
      <alignment horizontal="right" wrapText="1"/>
    </xf>
    <xf numFmtId="3" fontId="3" fillId="0" borderId="10" xfId="187" applyNumberFormat="1" applyFont="1" applyBorder="1" applyAlignment="1">
      <alignment wrapText="1"/>
    </xf>
    <xf numFmtId="3" fontId="37" fillId="34" borderId="49" xfId="187" applyNumberFormat="1" applyFont="1" applyFill="1" applyBorder="1"/>
    <xf numFmtId="3" fontId="37" fillId="34" borderId="14" xfId="187" applyNumberFormat="1" applyFont="1" applyFill="1" applyBorder="1"/>
    <xf numFmtId="3" fontId="37" fillId="34" borderId="44" xfId="187" applyNumberFormat="1" applyFont="1" applyFill="1" applyBorder="1"/>
    <xf numFmtId="3" fontId="37" fillId="34" borderId="24" xfId="187" applyNumberFormat="1" applyFont="1" applyFill="1" applyBorder="1" applyAlignment="1">
      <alignment wrapText="1"/>
    </xf>
    <xf numFmtId="3" fontId="37" fillId="34" borderId="10" xfId="187" applyNumberFormat="1" applyFont="1" applyFill="1" applyBorder="1" applyAlignment="1">
      <alignment wrapText="1"/>
    </xf>
    <xf numFmtId="3" fontId="37" fillId="34" borderId="10" xfId="187" applyNumberFormat="1" applyFont="1" applyFill="1" applyBorder="1" applyAlignment="1">
      <alignment horizontal="right" wrapText="1"/>
    </xf>
    <xf numFmtId="3" fontId="40" fillId="0" borderId="24" xfId="187" applyNumberFormat="1" applyFont="1" applyBorder="1" applyAlignment="1">
      <alignment horizontal="center" vertical="center" wrapText="1"/>
    </xf>
    <xf numFmtId="3" fontId="37" fillId="34" borderId="29" xfId="187" applyNumberFormat="1" applyFont="1" applyFill="1" applyBorder="1"/>
    <xf numFmtId="3" fontId="3" fillId="0" borderId="50" xfId="187" applyNumberFormat="1" applyFont="1" applyBorder="1"/>
    <xf numFmtId="3" fontId="3" fillId="0" borderId="14" xfId="187" applyNumberFormat="1" applyFont="1" applyBorder="1" applyAlignment="1">
      <alignment wrapText="1"/>
    </xf>
    <xf numFmtId="3" fontId="3" fillId="0" borderId="16" xfId="187" applyNumberFormat="1" applyFont="1" applyBorder="1" applyAlignment="1">
      <alignment wrapText="1"/>
    </xf>
    <xf numFmtId="3" fontId="38" fillId="0" borderId="51" xfId="187" applyNumberFormat="1" applyFont="1" applyBorder="1" applyAlignment="1">
      <alignment horizontal="center" wrapText="1"/>
    </xf>
    <xf numFmtId="3" fontId="3" fillId="0" borderId="23" xfId="187" applyNumberFormat="1" applyFont="1" applyBorder="1"/>
    <xf numFmtId="3" fontId="3" fillId="0" borderId="17" xfId="187" applyNumberFormat="1" applyFont="1" applyBorder="1" applyAlignment="1">
      <alignment wrapText="1"/>
    </xf>
    <xf numFmtId="3" fontId="3" fillId="0" borderId="52" xfId="187" applyNumberFormat="1" applyFont="1" applyBorder="1"/>
    <xf numFmtId="3" fontId="3" fillId="0" borderId="27" xfId="187" applyNumberFormat="1" applyFont="1" applyBorder="1" applyAlignment="1">
      <alignment wrapText="1"/>
    </xf>
    <xf numFmtId="3" fontId="38" fillId="0" borderId="53" xfId="187" applyNumberFormat="1" applyFont="1" applyBorder="1" applyAlignment="1">
      <alignment horizontal="center" wrapText="1"/>
    </xf>
    <xf numFmtId="3" fontId="3" fillId="0" borderId="25" xfId="187" applyNumberFormat="1" applyFont="1" applyBorder="1" applyAlignment="1">
      <alignment wrapText="1"/>
    </xf>
    <xf numFmtId="3" fontId="3" fillId="0" borderId="26" xfId="187" applyNumberFormat="1" applyFont="1" applyBorder="1" applyAlignment="1">
      <alignment wrapText="1"/>
    </xf>
    <xf numFmtId="3" fontId="37" fillId="0" borderId="28" xfId="187" applyNumberFormat="1" applyFont="1" applyBorder="1" applyAlignment="1">
      <alignment horizontal="center" vertical="center" wrapText="1"/>
    </xf>
    <xf numFmtId="3" fontId="37" fillId="0" borderId="10" xfId="187" applyNumberFormat="1" applyFont="1" applyBorder="1" applyAlignment="1">
      <alignment horizontal="center" vertical="center" wrapText="1"/>
    </xf>
    <xf numFmtId="3" fontId="37" fillId="0" borderId="54" xfId="187" applyNumberFormat="1" applyFont="1" applyBorder="1" applyAlignment="1">
      <alignment horizontal="center" vertical="center" wrapText="1"/>
    </xf>
    <xf numFmtId="3" fontId="38" fillId="0" borderId="32" xfId="187" applyNumberFormat="1" applyFont="1" applyBorder="1" applyAlignment="1">
      <alignment horizontal="center" vertical="center" wrapText="1"/>
    </xf>
    <xf numFmtId="3" fontId="38" fillId="0" borderId="55" xfId="187" applyNumberFormat="1" applyFont="1" applyBorder="1" applyAlignment="1">
      <alignment horizontal="center" vertical="center" wrapText="1"/>
    </xf>
    <xf numFmtId="3" fontId="38" fillId="0" borderId="29" xfId="187" applyNumberFormat="1" applyFont="1" applyBorder="1" applyAlignment="1">
      <alignment horizontal="center" vertical="center" wrapText="1"/>
    </xf>
    <xf numFmtId="3" fontId="38" fillId="0" borderId="10" xfId="187" applyNumberFormat="1" applyFont="1" applyBorder="1" applyAlignment="1">
      <alignment horizontal="center" vertical="center" wrapText="1"/>
    </xf>
    <xf numFmtId="3" fontId="38" fillId="0" borderId="11" xfId="187" applyNumberFormat="1" applyFont="1" applyBorder="1" applyAlignment="1">
      <alignment horizontal="center" vertical="center" wrapText="1"/>
    </xf>
    <xf numFmtId="3" fontId="38" fillId="0" borderId="24" xfId="187" applyNumberFormat="1" applyFont="1" applyBorder="1" applyAlignment="1">
      <alignment horizontal="center" vertical="center" wrapText="1"/>
    </xf>
    <xf numFmtId="3" fontId="38" fillId="0" borderId="24" xfId="189" applyNumberFormat="1" applyFont="1" applyBorder="1" applyAlignment="1">
      <alignment horizontal="center" vertical="center" wrapText="1"/>
    </xf>
    <xf numFmtId="3" fontId="38" fillId="0" borderId="10" xfId="189" applyNumberFormat="1" applyFont="1" applyBorder="1" applyAlignment="1">
      <alignment horizontal="center" vertical="center" wrapText="1"/>
    </xf>
    <xf numFmtId="3" fontId="38" fillId="0" borderId="56" xfId="187" applyNumberFormat="1" applyFont="1" applyBorder="1" applyAlignment="1">
      <alignment horizontal="center" vertical="center" wrapText="1"/>
    </xf>
    <xf numFmtId="3" fontId="2" fillId="0" borderId="55" xfId="187" applyNumberFormat="1" applyBorder="1"/>
    <xf numFmtId="3" fontId="3" fillId="0" borderId="55" xfId="187" applyNumberFormat="1" applyFont="1" applyBorder="1" applyAlignment="1">
      <alignment wrapText="1"/>
    </xf>
    <xf numFmtId="3" fontId="3" fillId="0" borderId="57" xfId="187" applyNumberFormat="1" applyFont="1" applyBorder="1"/>
    <xf numFmtId="3" fontId="3" fillId="0" borderId="15" xfId="187" applyNumberFormat="1" applyFont="1" applyBorder="1" applyAlignment="1">
      <alignment wrapText="1"/>
    </xf>
    <xf numFmtId="3" fontId="37" fillId="0" borderId="17" xfId="187" applyNumberFormat="1" applyFont="1" applyBorder="1" applyAlignment="1">
      <alignment wrapText="1"/>
    </xf>
    <xf numFmtId="3" fontId="37" fillId="0" borderId="15" xfId="187" applyNumberFormat="1" applyFont="1" applyBorder="1"/>
    <xf numFmtId="49" fontId="3" fillId="0" borderId="15" xfId="187" applyNumberFormat="1" applyFont="1" applyBorder="1" applyAlignment="1">
      <alignment wrapText="1"/>
    </xf>
    <xf numFmtId="3" fontId="3" fillId="0" borderId="58" xfId="187" applyNumberFormat="1" applyFont="1" applyBorder="1"/>
    <xf numFmtId="3" fontId="3" fillId="0" borderId="59" xfId="187" applyNumberFormat="1" applyFont="1" applyBorder="1" applyAlignment="1">
      <alignment wrapText="1"/>
    </xf>
    <xf numFmtId="3" fontId="40" fillId="0" borderId="59" xfId="187" applyNumberFormat="1" applyFont="1" applyBorder="1" applyAlignment="1">
      <alignment horizontal="left" wrapText="1"/>
    </xf>
    <xf numFmtId="3" fontId="3" fillId="0" borderId="20" xfId="187" applyNumberFormat="1" applyFont="1" applyBorder="1" applyAlignment="1">
      <alignment wrapText="1"/>
    </xf>
    <xf numFmtId="3" fontId="3" fillId="0" borderId="31" xfId="187" applyNumberFormat="1" applyFont="1" applyBorder="1" applyAlignment="1">
      <alignment wrapText="1"/>
    </xf>
    <xf numFmtId="3" fontId="37" fillId="0" borderId="24" xfId="187" applyNumberFormat="1" applyFont="1" applyBorder="1" applyAlignment="1">
      <alignment wrapText="1"/>
    </xf>
    <xf numFmtId="3" fontId="3" fillId="0" borderId="24" xfId="187" applyNumberFormat="1" applyFont="1" applyBorder="1" applyAlignment="1">
      <alignment wrapText="1"/>
    </xf>
    <xf numFmtId="3" fontId="3" fillId="0" borderId="13" xfId="187" applyNumberFormat="1" applyFont="1" applyBorder="1" applyAlignment="1">
      <alignment wrapText="1"/>
    </xf>
    <xf numFmtId="3" fontId="38" fillId="0" borderId="29" xfId="187" applyNumberFormat="1" applyFont="1" applyBorder="1" applyAlignment="1">
      <alignment horizontal="center" wrapText="1"/>
    </xf>
    <xf numFmtId="3" fontId="3" fillId="0" borderId="60" xfId="187" applyNumberFormat="1" applyFont="1" applyBorder="1"/>
    <xf numFmtId="3" fontId="3" fillId="0" borderId="61" xfId="187" applyNumberFormat="1" applyFont="1" applyBorder="1"/>
    <xf numFmtId="3" fontId="3" fillId="0" borderId="62" xfId="187" applyNumberFormat="1" applyFont="1" applyBorder="1"/>
    <xf numFmtId="3" fontId="37" fillId="34" borderId="11" xfId="187" applyNumberFormat="1" applyFont="1" applyFill="1" applyBorder="1" applyAlignment="1">
      <alignment horizontal="right" wrapText="1"/>
    </xf>
    <xf numFmtId="3" fontId="3" fillId="0" borderId="13" xfId="187" applyNumberFormat="1" applyFont="1" applyBorder="1" applyAlignment="1">
      <alignment horizontal="right" wrapText="1"/>
    </xf>
    <xf numFmtId="3" fontId="3" fillId="0" borderId="63" xfId="187" applyNumberFormat="1" applyFont="1" applyBorder="1"/>
    <xf numFmtId="3" fontId="37" fillId="0" borderId="55" xfId="187" applyNumberFormat="1" applyFont="1" applyBorder="1" applyAlignment="1">
      <alignment horizontal="center" vertical="center" wrapText="1"/>
    </xf>
    <xf numFmtId="3" fontId="37" fillId="0" borderId="64" xfId="187" applyNumberFormat="1" applyFont="1" applyBorder="1" applyAlignment="1">
      <alignment horizontal="center" vertical="center" wrapText="1"/>
    </xf>
    <xf numFmtId="3" fontId="2" fillId="0" borderId="65" xfId="187" applyNumberFormat="1" applyBorder="1"/>
    <xf numFmtId="3" fontId="2" fillId="0" borderId="66" xfId="187" applyNumberFormat="1" applyBorder="1"/>
    <xf numFmtId="3" fontId="2" fillId="0" borderId="67" xfId="187" applyNumberFormat="1" applyBorder="1"/>
    <xf numFmtId="3" fontId="3" fillId="0" borderId="55" xfId="187" applyNumberFormat="1" applyFont="1" applyBorder="1" applyAlignment="1">
      <alignment horizontal="right" wrapText="1"/>
    </xf>
    <xf numFmtId="3" fontId="3" fillId="0" borderId="55" xfId="187" applyNumberFormat="1" applyFont="1" applyBorder="1" applyAlignment="1">
      <alignment horizontal="left" vertical="center" wrapText="1"/>
    </xf>
    <xf numFmtId="3" fontId="3" fillId="0" borderId="55" xfId="187" applyNumberFormat="1" applyFont="1" applyBorder="1" applyAlignment="1">
      <alignment horizontal="center" vertical="center"/>
    </xf>
    <xf numFmtId="3" fontId="3" fillId="0" borderId="25" xfId="187" applyNumberFormat="1" applyFont="1" applyBorder="1" applyAlignment="1">
      <alignment horizontal="center" vertical="center"/>
    </xf>
    <xf numFmtId="3" fontId="38" fillId="0" borderId="15" xfId="187" applyNumberFormat="1" applyFont="1" applyBorder="1" applyAlignment="1">
      <alignment horizontal="center" vertical="center" wrapText="1"/>
    </xf>
    <xf numFmtId="3" fontId="3" fillId="36" borderId="17" xfId="187" applyNumberFormat="1" applyFont="1" applyFill="1" applyBorder="1"/>
    <xf numFmtId="3" fontId="3" fillId="0" borderId="17" xfId="187" applyNumberFormat="1" applyFont="1" applyBorder="1" applyAlignment="1">
      <alignment horizontal="center" vertical="center"/>
    </xf>
    <xf numFmtId="3" fontId="38" fillId="0" borderId="17" xfId="187" applyNumberFormat="1" applyFont="1" applyBorder="1" applyAlignment="1">
      <alignment horizontal="center" vertical="center" wrapText="1"/>
    </xf>
    <xf numFmtId="3" fontId="3" fillId="0" borderId="17" xfId="187" applyNumberFormat="1" applyFont="1" applyBorder="1" applyAlignment="1">
      <alignment horizontal="center" vertical="center" wrapText="1"/>
    </xf>
    <xf numFmtId="3" fontId="38" fillId="0" borderId="23" xfId="187" applyNumberFormat="1" applyFont="1" applyBorder="1" applyAlignment="1">
      <alignment horizontal="center" vertical="center" wrapText="1"/>
    </xf>
    <xf numFmtId="3" fontId="3" fillId="36" borderId="16" xfId="187" applyNumberFormat="1" applyFont="1" applyFill="1" applyBorder="1"/>
    <xf numFmtId="3" fontId="38" fillId="0" borderId="52" xfId="187" applyNumberFormat="1" applyFont="1" applyBorder="1" applyAlignment="1">
      <alignment horizontal="center" vertical="center" wrapText="1"/>
    </xf>
    <xf numFmtId="3" fontId="3" fillId="0" borderId="13" xfId="187" applyNumberFormat="1" applyFont="1" applyBorder="1" applyAlignment="1">
      <alignment horizontal="center" vertical="center" wrapText="1"/>
    </xf>
    <xf numFmtId="3" fontId="38" fillId="0" borderId="13" xfId="187" applyNumberFormat="1" applyFont="1" applyBorder="1" applyAlignment="1">
      <alignment horizontal="center" vertical="center" wrapText="1"/>
    </xf>
    <xf numFmtId="3" fontId="3" fillId="0" borderId="15" xfId="187" applyNumberFormat="1" applyFont="1" applyBorder="1" applyAlignment="1">
      <alignment horizontal="left" vertical="center" wrapText="1"/>
    </xf>
    <xf numFmtId="3" fontId="38" fillId="0" borderId="50" xfId="187" applyNumberFormat="1" applyFont="1" applyBorder="1" applyAlignment="1">
      <alignment horizontal="center" vertical="center" wrapText="1"/>
    </xf>
    <xf numFmtId="3" fontId="3" fillId="0" borderId="31" xfId="187" applyNumberFormat="1" applyFont="1" applyBorder="1" applyAlignment="1">
      <alignment horizontal="left" vertical="center" wrapText="1"/>
    </xf>
    <xf numFmtId="3" fontId="3" fillId="0" borderId="17" xfId="187" applyNumberFormat="1" applyFont="1" applyBorder="1" applyAlignment="1">
      <alignment horizontal="left" vertical="center" wrapText="1"/>
    </xf>
    <xf numFmtId="3" fontId="37" fillId="0" borderId="16" xfId="187" applyNumberFormat="1" applyFont="1" applyBorder="1" applyAlignment="1">
      <alignment horizontal="right" wrapText="1"/>
    </xf>
    <xf numFmtId="3" fontId="3" fillId="0" borderId="14" xfId="187" applyNumberFormat="1" applyFont="1" applyBorder="1" applyAlignment="1">
      <alignment horizontal="center" wrapText="1"/>
    </xf>
    <xf numFmtId="3" fontId="37" fillId="0" borderId="17" xfId="187" applyNumberFormat="1" applyFont="1" applyBorder="1" applyAlignment="1">
      <alignment horizontal="right" wrapText="1"/>
    </xf>
    <xf numFmtId="3" fontId="38" fillId="0" borderId="11" xfId="187" applyNumberFormat="1" applyFont="1" applyBorder="1" applyAlignment="1">
      <alignment horizontal="center" wrapText="1"/>
    </xf>
    <xf numFmtId="3" fontId="37" fillId="0" borderId="68" xfId="187" applyNumberFormat="1" applyFont="1" applyBorder="1" applyAlignment="1">
      <alignment horizontal="center" vertical="center" wrapText="1"/>
    </xf>
    <xf numFmtId="3" fontId="37" fillId="0" borderId="69" xfId="187" applyNumberFormat="1" applyFont="1" applyBorder="1" applyAlignment="1">
      <alignment horizontal="center" vertical="center" wrapText="1"/>
    </xf>
    <xf numFmtId="3" fontId="37" fillId="0" borderId="70" xfId="187" applyNumberFormat="1" applyFont="1" applyBorder="1" applyAlignment="1">
      <alignment horizontal="center" vertical="center" wrapText="1"/>
    </xf>
    <xf numFmtId="3" fontId="2" fillId="0" borderId="69" xfId="187" applyNumberFormat="1" applyBorder="1"/>
    <xf numFmtId="3" fontId="2" fillId="0" borderId="70" xfId="187" applyNumberFormat="1" applyBorder="1"/>
    <xf numFmtId="3" fontId="3" fillId="0" borderId="0" xfId="187" applyNumberFormat="1" applyFont="1" applyBorder="1" applyAlignment="1">
      <alignment wrapText="1"/>
    </xf>
    <xf numFmtId="3" fontId="21" fillId="0" borderId="0" xfId="0" applyNumberFormat="1" applyFont="1" applyBorder="1" applyAlignment="1">
      <alignment wrapText="1"/>
    </xf>
    <xf numFmtId="3" fontId="21" fillId="0" borderId="0" xfId="0" applyNumberFormat="1" applyFont="1" applyBorder="1" applyAlignment="1">
      <alignment horizontal="center" wrapText="1"/>
    </xf>
    <xf numFmtId="3" fontId="3" fillId="0" borderId="0" xfId="187" applyNumberFormat="1" applyFont="1" applyBorder="1" applyAlignment="1">
      <alignment horizontal="center" wrapText="1"/>
    </xf>
    <xf numFmtId="3" fontId="37" fillId="34" borderId="28" xfId="187" applyNumberFormat="1" applyFont="1" applyFill="1" applyBorder="1"/>
    <xf numFmtId="3" fontId="37" fillId="34" borderId="36" xfId="187" applyNumberFormat="1" applyFont="1" applyFill="1" applyBorder="1"/>
    <xf numFmtId="3" fontId="37" fillId="34" borderId="29" xfId="187" applyNumberFormat="1" applyFont="1" applyFill="1" applyBorder="1" applyAlignment="1">
      <alignment wrapText="1"/>
    </xf>
    <xf numFmtId="3" fontId="37" fillId="36" borderId="65" xfId="187" applyNumberFormat="1" applyFont="1" applyFill="1" applyBorder="1" applyAlignment="1">
      <alignment wrapText="1"/>
    </xf>
    <xf numFmtId="3" fontId="38" fillId="0" borderId="71" xfId="187" applyNumberFormat="1" applyFont="1" applyBorder="1" applyAlignment="1">
      <alignment horizontal="center" wrapText="1"/>
    </xf>
    <xf numFmtId="3" fontId="37" fillId="34" borderId="31" xfId="187" applyNumberFormat="1" applyFont="1" applyFill="1" applyBorder="1" applyAlignment="1">
      <alignment wrapText="1"/>
    </xf>
    <xf numFmtId="3" fontId="37" fillId="34" borderId="36" xfId="187" applyNumberFormat="1" applyFont="1" applyFill="1" applyBorder="1" applyAlignment="1">
      <alignment horizontal="right" wrapText="1"/>
    </xf>
    <xf numFmtId="3" fontId="37" fillId="36" borderId="10" xfId="187" applyNumberFormat="1" applyFont="1" applyFill="1" applyBorder="1" applyAlignment="1">
      <alignment wrapText="1"/>
    </xf>
    <xf numFmtId="3" fontId="3" fillId="0" borderId="72" xfId="187" applyNumberFormat="1" applyFont="1" applyBorder="1"/>
    <xf numFmtId="3" fontId="37" fillId="0" borderId="36" xfId="187" applyNumberFormat="1" applyFont="1" applyBorder="1"/>
    <xf numFmtId="3" fontId="3" fillId="0" borderId="39" xfId="187" applyNumberFormat="1" applyFont="1" applyBorder="1"/>
    <xf numFmtId="3" fontId="27" fillId="0" borderId="36" xfId="187" applyNumberFormat="1" applyFont="1" applyBorder="1"/>
    <xf numFmtId="3" fontId="3" fillId="0" borderId="16" xfId="187" applyNumberFormat="1" applyFont="1" applyBorder="1" applyAlignment="1">
      <alignment horizontal="left" wrapText="1"/>
    </xf>
    <xf numFmtId="3" fontId="3" fillId="0" borderId="16" xfId="187" applyNumberFormat="1" applyFont="1" applyBorder="1" applyAlignment="1">
      <alignment horizontal="center" wrapText="1"/>
    </xf>
    <xf numFmtId="3" fontId="3" fillId="0" borderId="73" xfId="187" applyNumberFormat="1" applyFont="1" applyBorder="1"/>
    <xf numFmtId="3" fontId="3" fillId="0" borderId="74" xfId="187" applyNumberFormat="1" applyFont="1" applyBorder="1"/>
    <xf numFmtId="3" fontId="3" fillId="0" borderId="31" xfId="187" applyNumberFormat="1" applyFont="1" applyBorder="1" applyAlignment="1">
      <alignment horizontal="center" wrapText="1"/>
    </xf>
    <xf numFmtId="3" fontId="3" fillId="0" borderId="34" xfId="187" applyNumberFormat="1" applyFont="1" applyBorder="1"/>
    <xf numFmtId="3" fontId="3" fillId="0" borderId="28" xfId="187" applyNumberFormat="1" applyFont="1" applyBorder="1"/>
    <xf numFmtId="3" fontId="37" fillId="34" borderId="15" xfId="187" applyNumberFormat="1" applyFont="1" applyFill="1" applyBorder="1" applyAlignment="1">
      <alignment wrapText="1"/>
    </xf>
    <xf numFmtId="3" fontId="3" fillId="0" borderId="26" xfId="187" applyNumberFormat="1" applyFont="1" applyBorder="1"/>
    <xf numFmtId="3" fontId="38" fillId="0" borderId="29" xfId="187" applyNumberFormat="1" applyFont="1" applyBorder="1" applyAlignment="1">
      <alignment horizontal="right" wrapText="1"/>
    </xf>
    <xf numFmtId="3" fontId="3" fillId="0" borderId="75" xfId="187" applyNumberFormat="1" applyFont="1" applyBorder="1"/>
    <xf numFmtId="3" fontId="3" fillId="0" borderId="76" xfId="187" applyNumberFormat="1" applyFont="1" applyBorder="1"/>
    <xf numFmtId="3" fontId="3" fillId="0" borderId="24" xfId="187" applyNumberFormat="1" applyFont="1" applyBorder="1" applyAlignment="1">
      <alignment horizontal="right" wrapText="1"/>
    </xf>
    <xf numFmtId="3" fontId="38" fillId="0" borderId="24" xfId="187" applyNumberFormat="1" applyFont="1" applyBorder="1" applyAlignment="1">
      <alignment horizontal="center" wrapText="1"/>
    </xf>
    <xf numFmtId="3" fontId="3" fillId="0" borderId="32" xfId="187" applyNumberFormat="1" applyFont="1" applyBorder="1" applyAlignment="1">
      <alignment horizontal="right" wrapText="1"/>
    </xf>
    <xf numFmtId="3" fontId="3" fillId="0" borderId="15" xfId="0" applyNumberFormat="1" applyFont="1" applyBorder="1" applyAlignment="1">
      <alignment wrapText="1"/>
    </xf>
    <xf numFmtId="3" fontId="3" fillId="0" borderId="27" xfId="187" applyNumberFormat="1" applyFont="1" applyBorder="1"/>
    <xf numFmtId="3" fontId="3" fillId="0" borderId="17" xfId="0" applyNumberFormat="1" applyFont="1" applyBorder="1" applyAlignment="1">
      <alignment wrapText="1"/>
    </xf>
    <xf numFmtId="3" fontId="38" fillId="0" borderId="17" xfId="187" applyNumberFormat="1" applyFont="1" applyBorder="1" applyAlignment="1">
      <alignment horizontal="center" wrapText="1"/>
    </xf>
    <xf numFmtId="3" fontId="3" fillId="0" borderId="13" xfId="0" applyNumberFormat="1" applyFont="1" applyBorder="1" applyAlignment="1"/>
    <xf numFmtId="3" fontId="38" fillId="0" borderId="13" xfId="187" applyNumberFormat="1" applyFont="1" applyBorder="1" applyAlignment="1">
      <alignment horizontal="center" wrapText="1"/>
    </xf>
    <xf numFmtId="3" fontId="27" fillId="36" borderId="36" xfId="187" applyNumberFormat="1" applyFont="1" applyFill="1" applyBorder="1"/>
    <xf numFmtId="3" fontId="3" fillId="0" borderId="21" xfId="187" applyNumberFormat="1" applyFont="1" applyBorder="1" applyAlignment="1">
      <alignment wrapText="1"/>
    </xf>
    <xf numFmtId="3" fontId="3" fillId="0" borderId="10" xfId="187" applyNumberFormat="1" applyFont="1" applyBorder="1"/>
    <xf numFmtId="3" fontId="37" fillId="34" borderId="0" xfId="187" applyNumberFormat="1" applyFont="1" applyFill="1"/>
    <xf numFmtId="3" fontId="37" fillId="38" borderId="10" xfId="187" applyNumberFormat="1" applyFont="1" applyFill="1" applyBorder="1" applyAlignment="1">
      <alignment horizontal="right" wrapText="1"/>
    </xf>
    <xf numFmtId="3" fontId="37" fillId="38" borderId="10" xfId="187" applyNumberFormat="1" applyFont="1" applyFill="1" applyBorder="1" applyAlignment="1">
      <alignment wrapText="1"/>
    </xf>
    <xf numFmtId="3" fontId="27" fillId="0" borderId="0" xfId="187" applyNumberFormat="1" applyFont="1" applyAlignment="1">
      <alignment horizontal="left"/>
    </xf>
    <xf numFmtId="3" fontId="35" fillId="0" borderId="0" xfId="189" applyNumberFormat="1" applyFont="1" applyAlignment="1" applyProtection="1">
      <alignment horizontal="center" vertical="center" wrapText="1"/>
    </xf>
    <xf numFmtId="3" fontId="33" fillId="0" borderId="0" xfId="187" applyNumberFormat="1" applyFont="1" applyBorder="1" applyAlignment="1">
      <alignment wrapText="1"/>
    </xf>
    <xf numFmtId="3" fontId="2" fillId="0" borderId="0" xfId="187" applyNumberFormat="1" applyBorder="1" applyAlignment="1">
      <alignment wrapText="1"/>
    </xf>
    <xf numFmtId="3" fontId="3" fillId="36" borderId="58" xfId="187" applyNumberFormat="1" applyFont="1" applyFill="1" applyBorder="1"/>
    <xf numFmtId="3" fontId="37" fillId="36" borderId="17" xfId="187" applyNumberFormat="1" applyFont="1" applyFill="1" applyBorder="1" applyAlignment="1">
      <alignment wrapText="1"/>
    </xf>
    <xf numFmtId="3" fontId="37" fillId="36" borderId="36" xfId="187" applyNumberFormat="1" applyFont="1" applyFill="1" applyBorder="1"/>
    <xf numFmtId="3" fontId="23" fillId="0" borderId="0" xfId="187" applyNumberFormat="1" applyFont="1"/>
    <xf numFmtId="0" fontId="47" fillId="0" borderId="0" xfId="187" applyFont="1"/>
    <xf numFmtId="3" fontId="47" fillId="0" borderId="0" xfId="187" applyNumberFormat="1" applyFont="1"/>
    <xf numFmtId="3" fontId="49" fillId="0" borderId="0" xfId="187" applyNumberFormat="1" applyFont="1"/>
    <xf numFmtId="3" fontId="37" fillId="34" borderId="14" xfId="187" applyNumberFormat="1" applyFont="1" applyFill="1" applyBorder="1" applyAlignment="1">
      <alignment wrapText="1"/>
    </xf>
    <xf numFmtId="3" fontId="37" fillId="34" borderId="50" xfId="187" applyNumberFormat="1" applyFont="1" applyFill="1" applyBorder="1"/>
    <xf numFmtId="3" fontId="37" fillId="34" borderId="35" xfId="187" applyNumberFormat="1" applyFont="1" applyFill="1" applyBorder="1"/>
    <xf numFmtId="3" fontId="37" fillId="34" borderId="15" xfId="187" applyNumberFormat="1" applyFont="1" applyFill="1" applyBorder="1"/>
    <xf numFmtId="3" fontId="3" fillId="0" borderId="50" xfId="187" applyNumberFormat="1" applyFont="1" applyBorder="1" applyAlignment="1">
      <alignment wrapText="1"/>
    </xf>
    <xf numFmtId="3" fontId="3" fillId="0" borderId="19" xfId="187" applyNumberFormat="1" applyFont="1" applyBorder="1" applyAlignment="1">
      <alignment wrapText="1"/>
    </xf>
    <xf numFmtId="3" fontId="3" fillId="0" borderId="72" xfId="187" applyNumberFormat="1" applyFont="1" applyBorder="1" applyAlignment="1">
      <alignment wrapText="1"/>
    </xf>
    <xf numFmtId="3" fontId="37" fillId="0" borderId="10" xfId="187" applyNumberFormat="1" applyFont="1" applyBorder="1" applyAlignment="1">
      <alignment horizontal="right" wrapText="1"/>
    </xf>
    <xf numFmtId="3" fontId="2" fillId="0" borderId="0" xfId="187" applyNumberFormat="1" applyFont="1"/>
    <xf numFmtId="3" fontId="3" fillId="34" borderId="58" xfId="187" applyNumberFormat="1" applyFont="1" applyFill="1" applyBorder="1"/>
    <xf numFmtId="3" fontId="37" fillId="34" borderId="17" xfId="187" applyNumberFormat="1" applyFont="1" applyFill="1" applyBorder="1" applyAlignment="1">
      <alignment wrapText="1"/>
    </xf>
    <xf numFmtId="3" fontId="3" fillId="34" borderId="57" xfId="187" applyNumberFormat="1" applyFont="1" applyFill="1" applyBorder="1"/>
    <xf numFmtId="3" fontId="2" fillId="34" borderId="55" xfId="187" applyNumberFormat="1" applyFill="1" applyBorder="1"/>
    <xf numFmtId="3" fontId="3" fillId="34" borderId="63" xfId="187" applyNumberFormat="1" applyFont="1" applyFill="1" applyBorder="1"/>
    <xf numFmtId="3" fontId="3" fillId="34" borderId="61" xfId="187" applyNumberFormat="1" applyFont="1" applyFill="1" applyBorder="1"/>
    <xf numFmtId="3" fontId="37" fillId="34" borderId="57" xfId="187" applyNumberFormat="1" applyFont="1" applyFill="1" applyBorder="1"/>
    <xf numFmtId="3" fontId="37" fillId="34" borderId="16" xfId="187" applyNumberFormat="1" applyFont="1" applyFill="1" applyBorder="1" applyAlignment="1">
      <alignment horizontal="right" wrapText="1"/>
    </xf>
    <xf numFmtId="3" fontId="37" fillId="34" borderId="17" xfId="187" applyNumberFormat="1" applyFont="1" applyFill="1" applyBorder="1" applyAlignment="1">
      <alignment horizontal="right" wrapText="1"/>
    </xf>
    <xf numFmtId="3" fontId="37" fillId="34" borderId="58" xfId="187" applyNumberFormat="1" applyFont="1" applyFill="1" applyBorder="1"/>
    <xf numFmtId="3" fontId="27" fillId="34" borderId="36" xfId="187" applyNumberFormat="1" applyFont="1" applyFill="1" applyBorder="1"/>
    <xf numFmtId="3" fontId="3" fillId="34" borderId="41" xfId="187" applyNumberFormat="1" applyFont="1" applyFill="1" applyBorder="1"/>
    <xf numFmtId="3" fontId="48" fillId="34" borderId="34" xfId="187" applyNumberFormat="1" applyFont="1" applyFill="1" applyBorder="1"/>
    <xf numFmtId="3" fontId="3" fillId="34" borderId="75" xfId="187" applyNumberFormat="1" applyFont="1" applyFill="1" applyBorder="1"/>
    <xf numFmtId="3" fontId="3" fillId="34" borderId="34" xfId="187" applyNumberFormat="1" applyFont="1" applyFill="1" applyBorder="1"/>
    <xf numFmtId="3" fontId="3" fillId="34" borderId="38" xfId="187" applyNumberFormat="1" applyFont="1" applyFill="1" applyBorder="1"/>
    <xf numFmtId="3" fontId="3" fillId="34" borderId="73" xfId="187" applyNumberFormat="1" applyFont="1" applyFill="1" applyBorder="1"/>
    <xf numFmtId="3" fontId="3" fillId="34" borderId="45" xfId="187" applyNumberFormat="1" applyFont="1" applyFill="1" applyBorder="1"/>
    <xf numFmtId="3" fontId="2" fillId="0" borderId="70" xfId="187" applyNumberFormat="1" applyFont="1" applyBorder="1"/>
    <xf numFmtId="3" fontId="2" fillId="0" borderId="67" xfId="187" applyNumberFormat="1" applyFont="1" applyBorder="1"/>
    <xf numFmtId="3" fontId="2" fillId="0" borderId="55" xfId="187" applyNumberFormat="1" applyFont="1" applyBorder="1"/>
    <xf numFmtId="3" fontId="2" fillId="36" borderId="0" xfId="187" applyNumberFormat="1" applyFont="1" applyFill="1"/>
    <xf numFmtId="3" fontId="50" fillId="0" borderId="0" xfId="187" applyNumberFormat="1" applyFont="1"/>
    <xf numFmtId="3" fontId="27" fillId="0" borderId="10" xfId="187" applyNumberFormat="1" applyFont="1" applyBorder="1" applyAlignment="1">
      <alignment horizontal="right" wrapText="1"/>
    </xf>
    <xf numFmtId="3" fontId="37" fillId="0" borderId="11" xfId="187" applyNumberFormat="1" applyFont="1" applyBorder="1" applyAlignment="1">
      <alignment horizontal="right" wrapText="1"/>
    </xf>
    <xf numFmtId="3" fontId="37" fillId="0" borderId="13" xfId="187" applyNumberFormat="1" applyFont="1" applyBorder="1" applyAlignment="1">
      <alignment horizontal="right" wrapText="1"/>
    </xf>
    <xf numFmtId="0" fontId="24" fillId="0" borderId="55" xfId="187" applyFont="1" applyBorder="1" applyAlignment="1">
      <alignment horizontal="left" vertical="center" wrapText="1"/>
    </xf>
    <xf numFmtId="0" fontId="24" fillId="0" borderId="77" xfId="186" applyFont="1" applyFill="1" applyBorder="1" applyAlignment="1">
      <alignment horizontal="left" vertical="center" wrapText="1"/>
    </xf>
    <xf numFmtId="0" fontId="24" fillId="0" borderId="25" xfId="186" applyFont="1" applyFill="1" applyBorder="1" applyAlignment="1">
      <alignment horizontal="left" vertical="center" wrapText="1"/>
    </xf>
    <xf numFmtId="0" fontId="24" fillId="0" borderId="48" xfId="186" applyFont="1" applyFill="1" applyBorder="1" applyAlignment="1">
      <alignment horizontal="left" vertical="center" wrapText="1"/>
    </xf>
    <xf numFmtId="0" fontId="24" fillId="0" borderId="39" xfId="186" applyFont="1" applyFill="1" applyBorder="1" applyAlignment="1">
      <alignment horizontal="left" vertical="center" wrapText="1"/>
    </xf>
    <xf numFmtId="0" fontId="23" fillId="0" borderId="20" xfId="187" applyFont="1" applyBorder="1" applyAlignment="1">
      <alignment wrapText="1"/>
    </xf>
    <xf numFmtId="0" fontId="23" fillId="0" borderId="59" xfId="187" applyFont="1" applyBorder="1" applyAlignment="1">
      <alignment wrapText="1"/>
    </xf>
    <xf numFmtId="0" fontId="24" fillId="0" borderId="29" xfId="187" applyFont="1" applyBorder="1" applyAlignment="1">
      <alignment horizontal="left" vertical="center" wrapText="1"/>
    </xf>
    <xf numFmtId="0" fontId="24" fillId="0" borderId="28" xfId="187" applyFont="1" applyBorder="1" applyAlignment="1">
      <alignment horizontal="left" vertical="center" wrapText="1"/>
    </xf>
    <xf numFmtId="0" fontId="23" fillId="0" borderId="46" xfId="187" applyFont="1" applyBorder="1" applyAlignment="1">
      <alignment wrapText="1"/>
    </xf>
    <xf numFmtId="0" fontId="23" fillId="0" borderId="79" xfId="187" applyFont="1" applyBorder="1" applyAlignment="1">
      <alignment wrapText="1"/>
    </xf>
    <xf numFmtId="0" fontId="23" fillId="0" borderId="80" xfId="187" applyFont="1" applyBorder="1" applyAlignment="1">
      <alignment wrapText="1"/>
    </xf>
    <xf numFmtId="0" fontId="23" fillId="0" borderId="67" xfId="187" applyFont="1" applyBorder="1" applyAlignment="1">
      <alignment wrapText="1"/>
    </xf>
    <xf numFmtId="0" fontId="23" fillId="0" borderId="66" xfId="187" applyFont="1" applyBorder="1" applyAlignment="1">
      <alignment wrapText="1"/>
    </xf>
    <xf numFmtId="0" fontId="23" fillId="0" borderId="78" xfId="187" applyFont="1" applyBorder="1" applyAlignment="1">
      <alignment wrapText="1"/>
    </xf>
    <xf numFmtId="0" fontId="24" fillId="0" borderId="29" xfId="186" applyFont="1" applyFill="1" applyBorder="1" applyAlignment="1">
      <alignment horizontal="left" vertical="center" wrapText="1"/>
    </xf>
    <xf numFmtId="0" fontId="24" fillId="0" borderId="55" xfId="186" applyFont="1" applyFill="1" applyBorder="1" applyAlignment="1">
      <alignment horizontal="left" vertical="center" wrapText="1"/>
    </xf>
    <xf numFmtId="0" fontId="24" fillId="0" borderId="28" xfId="186" applyFont="1" applyFill="1" applyBorder="1" applyAlignment="1">
      <alignment horizontal="left" vertical="center" wrapText="1"/>
    </xf>
    <xf numFmtId="0" fontId="24" fillId="0" borderId="70" xfId="187" applyFont="1" applyBorder="1" applyAlignment="1">
      <alignment wrapText="1"/>
    </xf>
    <xf numFmtId="0" fontId="24" fillId="0" borderId="69" xfId="187" applyFont="1" applyBorder="1" applyAlignment="1">
      <alignment wrapText="1"/>
    </xf>
    <xf numFmtId="0" fontId="24" fillId="0" borderId="65" xfId="187" applyFont="1" applyBorder="1" applyAlignment="1">
      <alignment wrapText="1"/>
    </xf>
    <xf numFmtId="0" fontId="24" fillId="0" borderId="82" xfId="187" applyFont="1" applyBorder="1" applyAlignment="1">
      <alignment wrapText="1"/>
    </xf>
    <xf numFmtId="0" fontId="24" fillId="0" borderId="83" xfId="187" applyFont="1" applyBorder="1" applyAlignment="1">
      <alignment wrapText="1"/>
    </xf>
    <xf numFmtId="0" fontId="24" fillId="0" borderId="84" xfId="187" applyFont="1" applyBorder="1" applyAlignment="1">
      <alignment wrapText="1"/>
    </xf>
    <xf numFmtId="0" fontId="23" fillId="0" borderId="22" xfId="187" applyFont="1" applyBorder="1" applyAlignment="1">
      <alignment horizontal="left" vertical="center" wrapText="1"/>
    </xf>
    <xf numFmtId="0" fontId="23" fillId="0" borderId="19" xfId="187" applyFont="1" applyBorder="1" applyAlignment="1">
      <alignment horizontal="left" vertical="center" wrapText="1"/>
    </xf>
    <xf numFmtId="0" fontId="23" fillId="0" borderId="48" xfId="187" applyFont="1" applyBorder="1" applyAlignment="1">
      <alignment horizontal="left" vertical="center" wrapText="1"/>
    </xf>
    <xf numFmtId="0" fontId="23" fillId="0" borderId="85" xfId="187" applyFont="1" applyBorder="1" applyAlignment="1">
      <alignment wrapText="1"/>
    </xf>
    <xf numFmtId="0" fontId="23" fillId="0" borderId="0" xfId="0" applyFont="1" applyAlignment="1">
      <alignment horizontal="center"/>
    </xf>
    <xf numFmtId="0" fontId="24" fillId="0" borderId="0" xfId="189" applyFont="1" applyAlignment="1" applyProtection="1">
      <alignment horizontal="center" vertical="center" wrapText="1"/>
    </xf>
    <xf numFmtId="0" fontId="24" fillId="0" borderId="0" xfId="187" applyFont="1" applyBorder="1" applyAlignment="1">
      <alignment horizontal="center" wrapText="1"/>
    </xf>
    <xf numFmtId="49" fontId="24" fillId="0" borderId="55" xfId="187" applyNumberFormat="1" applyFont="1" applyBorder="1" applyAlignment="1">
      <alignment horizontal="left" vertical="center" wrapText="1"/>
    </xf>
    <xf numFmtId="49" fontId="23" fillId="0" borderId="48" xfId="187" applyNumberFormat="1" applyFont="1" applyBorder="1" applyAlignment="1">
      <alignment horizontal="left" vertical="center" wrapText="1"/>
    </xf>
    <xf numFmtId="0" fontId="23" fillId="0" borderId="36" xfId="187" applyFont="1" applyBorder="1" applyAlignment="1">
      <alignment wrapText="1"/>
    </xf>
    <xf numFmtId="49" fontId="23" fillId="0" borderId="22" xfId="187" applyNumberFormat="1" applyFont="1" applyBorder="1" applyAlignment="1">
      <alignment horizontal="left" vertical="center" wrapText="1"/>
    </xf>
    <xf numFmtId="49" fontId="23" fillId="0" borderId="19" xfId="187" applyNumberFormat="1" applyFont="1" applyBorder="1" applyAlignment="1">
      <alignment horizontal="left" vertical="center" wrapText="1"/>
    </xf>
    <xf numFmtId="0" fontId="24" fillId="0" borderId="29" xfId="187" applyFont="1" applyBorder="1" applyAlignment="1">
      <alignment horizontal="center" vertical="center" wrapText="1"/>
    </xf>
    <xf numFmtId="0" fontId="24" fillId="0" borderId="55" xfId="187" applyFont="1" applyBorder="1" applyAlignment="1">
      <alignment horizontal="center" vertical="center" wrapText="1"/>
    </xf>
    <xf numFmtId="0" fontId="24" fillId="0" borderId="28" xfId="187" applyFont="1" applyBorder="1" applyAlignment="1">
      <alignment horizontal="center" vertical="center" wrapText="1"/>
    </xf>
    <xf numFmtId="1" fontId="24" fillId="0" borderId="71" xfId="187" applyNumberFormat="1" applyFont="1" applyBorder="1" applyAlignment="1">
      <alignment horizontal="center" vertical="center" wrapText="1"/>
    </xf>
    <xf numFmtId="1" fontId="24" fillId="0" borderId="69" xfId="187" applyNumberFormat="1" applyFont="1" applyBorder="1" applyAlignment="1">
      <alignment horizontal="center" vertical="center" wrapText="1"/>
    </xf>
    <xf numFmtId="1" fontId="24" fillId="0" borderId="68" xfId="187" applyNumberFormat="1" applyFont="1" applyBorder="1" applyAlignment="1">
      <alignment horizontal="center" vertical="center" wrapText="1"/>
    </xf>
    <xf numFmtId="0" fontId="24" fillId="0" borderId="32" xfId="187" applyFont="1" applyBorder="1" applyAlignment="1">
      <alignment horizontal="left" wrapText="1"/>
    </xf>
    <xf numFmtId="0" fontId="24" fillId="0" borderId="81" xfId="187" applyFont="1" applyBorder="1" applyAlignment="1">
      <alignment horizontal="left" wrapText="1"/>
    </xf>
    <xf numFmtId="0" fontId="24" fillId="0" borderId="55" xfId="187" applyFont="1" applyBorder="1" applyAlignment="1">
      <alignment horizontal="left" wrapText="1"/>
    </xf>
    <xf numFmtId="0" fontId="24" fillId="0" borderId="28" xfId="187" applyFont="1" applyBorder="1" applyAlignment="1">
      <alignment horizontal="left" wrapText="1"/>
    </xf>
    <xf numFmtId="2" fontId="24" fillId="0" borderId="55" xfId="187" applyNumberFormat="1" applyFont="1" applyBorder="1" applyAlignment="1">
      <alignment horizontal="left" vertical="center" wrapText="1"/>
    </xf>
    <xf numFmtId="3" fontId="3" fillId="0" borderId="59" xfId="187" applyNumberFormat="1" applyFont="1" applyBorder="1" applyAlignment="1">
      <alignment horizontal="left" wrapText="1"/>
    </xf>
    <xf numFmtId="3" fontId="3" fillId="0" borderId="22" xfId="187" applyNumberFormat="1" applyFont="1" applyBorder="1" applyAlignment="1">
      <alignment horizontal="left" wrapText="1"/>
    </xf>
    <xf numFmtId="3" fontId="3" fillId="0" borderId="26" xfId="187" applyNumberFormat="1" applyFont="1" applyBorder="1" applyAlignment="1">
      <alignment horizontal="left" wrapText="1"/>
    </xf>
    <xf numFmtId="3" fontId="3" fillId="0" borderId="23" xfId="187" applyNumberFormat="1" applyFont="1" applyBorder="1" applyAlignment="1">
      <alignment wrapText="1"/>
    </xf>
    <xf numFmtId="3" fontId="3" fillId="0" borderId="22" xfId="187" applyNumberFormat="1" applyFont="1" applyBorder="1" applyAlignment="1">
      <alignment wrapText="1"/>
    </xf>
    <xf numFmtId="3" fontId="3" fillId="0" borderId="26" xfId="187" applyNumberFormat="1" applyFont="1" applyBorder="1" applyAlignment="1">
      <alignment wrapText="1"/>
    </xf>
    <xf numFmtId="3" fontId="3" fillId="0" borderId="86" xfId="187" applyNumberFormat="1" applyFont="1" applyBorder="1" applyAlignment="1">
      <alignment horizontal="left" wrapText="1"/>
    </xf>
    <xf numFmtId="3" fontId="3" fillId="0" borderId="77" xfId="187" applyNumberFormat="1" applyFont="1" applyBorder="1" applyAlignment="1">
      <alignment horizontal="left" wrapText="1"/>
    </xf>
    <xf numFmtId="3" fontId="3" fillId="0" borderId="25" xfId="187" applyNumberFormat="1" applyFont="1" applyBorder="1" applyAlignment="1">
      <alignment horizontal="left" wrapText="1"/>
    </xf>
    <xf numFmtId="3" fontId="38" fillId="0" borderId="29" xfId="187" applyNumberFormat="1" applyFont="1" applyBorder="1" applyAlignment="1">
      <alignment horizontal="left" vertical="center" wrapText="1"/>
    </xf>
    <xf numFmtId="3" fontId="38" fillId="0" borderId="55" xfId="187" applyNumberFormat="1" applyFont="1" applyBorder="1" applyAlignment="1">
      <alignment horizontal="left" vertical="center" wrapText="1"/>
    </xf>
    <xf numFmtId="3" fontId="38" fillId="0" borderId="28" xfId="187" applyNumberFormat="1" applyFont="1" applyBorder="1" applyAlignment="1">
      <alignment horizontal="left" vertical="center" wrapText="1"/>
    </xf>
    <xf numFmtId="3" fontId="3" fillId="0" borderId="62" xfId="187" applyNumberFormat="1" applyFont="1" applyBorder="1" applyAlignment="1">
      <alignment horizontal="left" vertical="center" wrapText="1"/>
    </xf>
    <xf numFmtId="3" fontId="3" fillId="0" borderId="87" xfId="187" applyNumberFormat="1" applyFont="1" applyBorder="1" applyAlignment="1">
      <alignment horizontal="left" vertical="center" wrapText="1"/>
    </xf>
    <xf numFmtId="3" fontId="3" fillId="0" borderId="27" xfId="187" applyNumberFormat="1" applyFont="1" applyBorder="1" applyAlignment="1">
      <alignment horizontal="left" vertical="center" wrapText="1"/>
    </xf>
    <xf numFmtId="3" fontId="3" fillId="0" borderId="23" xfId="187" applyNumberFormat="1" applyFont="1" applyBorder="1" applyAlignment="1">
      <alignment horizontal="left" vertical="center" wrapText="1"/>
    </xf>
    <xf numFmtId="3" fontId="3" fillId="0" borderId="22" xfId="187" applyNumberFormat="1" applyFont="1" applyBorder="1" applyAlignment="1">
      <alignment horizontal="left" vertical="center" wrapText="1"/>
    </xf>
    <xf numFmtId="3" fontId="3" fillId="0" borderId="26" xfId="187" applyNumberFormat="1" applyFont="1" applyBorder="1" applyAlignment="1">
      <alignment horizontal="left" vertical="center" wrapText="1"/>
    </xf>
    <xf numFmtId="3" fontId="3" fillId="0" borderId="86" xfId="187" applyNumberFormat="1" applyFont="1" applyBorder="1" applyAlignment="1">
      <alignment horizontal="left" vertical="center" wrapText="1"/>
    </xf>
    <xf numFmtId="3" fontId="3" fillId="0" borderId="77" xfId="187" applyNumberFormat="1" applyFont="1" applyBorder="1" applyAlignment="1">
      <alignment horizontal="left" vertical="center" wrapText="1"/>
    </xf>
    <xf numFmtId="3" fontId="3" fillId="0" borderId="25" xfId="187" applyNumberFormat="1" applyFont="1" applyBorder="1" applyAlignment="1">
      <alignment horizontal="left" vertical="center" wrapText="1"/>
    </xf>
    <xf numFmtId="3" fontId="3" fillId="0" borderId="88" xfId="187" applyNumberFormat="1" applyFont="1" applyBorder="1" applyAlignment="1">
      <alignment horizontal="left" wrapText="1"/>
    </xf>
    <xf numFmtId="3" fontId="3" fillId="0" borderId="87" xfId="187" applyNumberFormat="1" applyFont="1" applyBorder="1" applyAlignment="1">
      <alignment horizontal="left" wrapText="1"/>
    </xf>
    <xf numFmtId="3" fontId="3" fillId="0" borderId="27" xfId="187" applyNumberFormat="1" applyFont="1" applyBorder="1" applyAlignment="1">
      <alignment horizontal="left" wrapText="1"/>
    </xf>
    <xf numFmtId="3" fontId="38" fillId="0" borderId="29" xfId="187" applyNumberFormat="1" applyFont="1" applyBorder="1" applyAlignment="1">
      <alignment wrapText="1"/>
    </xf>
    <xf numFmtId="3" fontId="38" fillId="0" borderId="55" xfId="187" applyNumberFormat="1" applyFont="1" applyBorder="1" applyAlignment="1">
      <alignment wrapText="1"/>
    </xf>
    <xf numFmtId="3" fontId="38" fillId="0" borderId="28" xfId="187" applyNumberFormat="1" applyFont="1" applyBorder="1" applyAlignment="1">
      <alignment wrapText="1"/>
    </xf>
    <xf numFmtId="3" fontId="3" fillId="0" borderId="29" xfId="187" applyNumberFormat="1" applyFont="1" applyBorder="1" applyAlignment="1">
      <alignment horizontal="left" wrapText="1"/>
    </xf>
    <xf numFmtId="3" fontId="3" fillId="0" borderId="55" xfId="187" applyNumberFormat="1" applyFont="1" applyBorder="1" applyAlignment="1">
      <alignment horizontal="left" wrapText="1"/>
    </xf>
    <xf numFmtId="3" fontId="3" fillId="0" borderId="28" xfId="187" applyNumberFormat="1" applyFont="1" applyBorder="1" applyAlignment="1">
      <alignment horizontal="left" wrapText="1"/>
    </xf>
    <xf numFmtId="3" fontId="3" fillId="0" borderId="23" xfId="187" applyNumberFormat="1" applyFont="1" applyBorder="1" applyAlignment="1">
      <alignment horizontal="left" wrapText="1"/>
    </xf>
    <xf numFmtId="3" fontId="38" fillId="0" borderId="24" xfId="187" applyNumberFormat="1" applyFont="1" applyBorder="1" applyAlignment="1">
      <alignment horizontal="center" vertical="center" wrapText="1"/>
    </xf>
    <xf numFmtId="3" fontId="38" fillId="0" borderId="31" xfId="187" applyNumberFormat="1" applyFont="1" applyBorder="1" applyAlignment="1">
      <alignment horizontal="center" vertical="center" wrapText="1"/>
    </xf>
    <xf numFmtId="3" fontId="38" fillId="0" borderId="11" xfId="187" applyNumberFormat="1" applyFont="1" applyBorder="1" applyAlignment="1">
      <alignment horizontal="center" vertical="center" wrapText="1"/>
    </xf>
    <xf numFmtId="3" fontId="38" fillId="0" borderId="29" xfId="187" applyNumberFormat="1" applyFont="1" applyBorder="1" applyAlignment="1">
      <alignment horizontal="left" wrapText="1"/>
    </xf>
    <xf numFmtId="3" fontId="38" fillId="0" borderId="55" xfId="187" applyNumberFormat="1" applyFont="1" applyBorder="1" applyAlignment="1">
      <alignment horizontal="left" wrapText="1"/>
    </xf>
    <xf numFmtId="3" fontId="38" fillId="0" borderId="34" xfId="187" applyNumberFormat="1" applyFont="1" applyBorder="1" applyAlignment="1">
      <alignment horizontal="left" wrapText="1"/>
    </xf>
    <xf numFmtId="3" fontId="3" fillId="0" borderId="62" xfId="187" applyNumberFormat="1" applyFont="1" applyBorder="1" applyAlignment="1">
      <alignment wrapText="1"/>
    </xf>
    <xf numFmtId="3" fontId="3" fillId="0" borderId="87" xfId="187" applyNumberFormat="1" applyFont="1" applyBorder="1" applyAlignment="1">
      <alignment wrapText="1"/>
    </xf>
    <xf numFmtId="3" fontId="3" fillId="0" borderId="27" xfId="187" applyNumberFormat="1" applyFont="1" applyBorder="1" applyAlignment="1">
      <alignment wrapText="1"/>
    </xf>
    <xf numFmtId="3" fontId="39" fillId="0" borderId="29" xfId="187" applyNumberFormat="1" applyFont="1" applyBorder="1" applyAlignment="1">
      <alignment horizontal="left" vertical="center" wrapText="1"/>
    </xf>
    <xf numFmtId="3" fontId="39" fillId="0" borderId="55" xfId="187" applyNumberFormat="1" applyFont="1" applyBorder="1" applyAlignment="1">
      <alignment horizontal="left" vertical="center" wrapText="1"/>
    </xf>
    <xf numFmtId="3" fontId="39" fillId="0" borderId="28" xfId="187" applyNumberFormat="1" applyFont="1" applyBorder="1" applyAlignment="1">
      <alignment horizontal="left" vertical="center" wrapText="1"/>
    </xf>
    <xf numFmtId="3" fontId="33" fillId="0" borderId="29" xfId="187" applyNumberFormat="1" applyFont="1" applyBorder="1" applyAlignment="1">
      <alignment horizontal="left" vertical="center" wrapText="1"/>
    </xf>
    <xf numFmtId="3" fontId="33" fillId="0" borderId="55" xfId="187" applyNumberFormat="1" applyFont="1" applyBorder="1" applyAlignment="1">
      <alignment horizontal="left" vertical="center" wrapText="1"/>
    </xf>
    <xf numFmtId="3" fontId="33" fillId="0" borderId="28" xfId="187" applyNumberFormat="1" applyFont="1" applyBorder="1" applyAlignment="1">
      <alignment horizontal="left" vertical="center" wrapText="1"/>
    </xf>
    <xf numFmtId="3" fontId="3" fillId="0" borderId="89" xfId="187" applyNumberFormat="1" applyFont="1" applyBorder="1" applyAlignment="1">
      <alignment horizontal="left" wrapText="1"/>
    </xf>
    <xf numFmtId="3" fontId="3" fillId="0" borderId="23" xfId="187" applyNumberFormat="1" applyFont="1" applyBorder="1" applyAlignment="1">
      <alignment horizontal="left"/>
    </xf>
    <xf numFmtId="3" fontId="3" fillId="0" borderId="22" xfId="187" applyNumberFormat="1" applyFont="1" applyBorder="1" applyAlignment="1">
      <alignment horizontal="left"/>
    </xf>
    <xf numFmtId="3" fontId="3" fillId="0" borderId="26" xfId="187" applyNumberFormat="1" applyFont="1" applyBorder="1" applyAlignment="1">
      <alignment horizontal="left"/>
    </xf>
    <xf numFmtId="3" fontId="3" fillId="0" borderId="86" xfId="187" applyNumberFormat="1" applyFont="1" applyBorder="1" applyAlignment="1">
      <alignment wrapText="1"/>
    </xf>
    <xf numFmtId="3" fontId="3" fillId="0" borderId="77" xfId="187" applyNumberFormat="1" applyFont="1" applyBorder="1" applyAlignment="1">
      <alignment wrapText="1"/>
    </xf>
    <xf numFmtId="3" fontId="3" fillId="0" borderId="25" xfId="187" applyNumberFormat="1" applyFont="1" applyBorder="1" applyAlignment="1">
      <alignment wrapText="1"/>
    </xf>
    <xf numFmtId="3" fontId="38" fillId="0" borderId="29" xfId="187" applyNumberFormat="1" applyFont="1" applyBorder="1" applyAlignment="1">
      <alignment horizontal="center" vertical="center" wrapText="1"/>
    </xf>
    <xf numFmtId="3" fontId="38" fillId="0" borderId="55" xfId="187" applyNumberFormat="1" applyFont="1" applyBorder="1" applyAlignment="1">
      <alignment horizontal="center" vertical="center" wrapText="1"/>
    </xf>
    <xf numFmtId="3" fontId="38" fillId="0" borderId="28" xfId="187" applyNumberFormat="1" applyFont="1" applyBorder="1" applyAlignment="1">
      <alignment horizontal="center" vertical="center" wrapText="1"/>
    </xf>
    <xf numFmtId="3" fontId="38" fillId="0" borderId="29" xfId="189" applyNumberFormat="1" applyFont="1" applyBorder="1" applyAlignment="1">
      <alignment horizontal="center" vertical="center" wrapText="1"/>
    </xf>
    <xf numFmtId="3" fontId="38" fillId="0" borderId="55" xfId="189" applyNumberFormat="1" applyFont="1" applyBorder="1" applyAlignment="1">
      <alignment horizontal="center" vertical="center" wrapText="1"/>
    </xf>
    <xf numFmtId="3" fontId="38" fillId="0" borderId="28" xfId="189" applyNumberFormat="1" applyFont="1" applyBorder="1" applyAlignment="1">
      <alignment horizontal="center" vertical="center" wrapText="1"/>
    </xf>
    <xf numFmtId="3" fontId="3" fillId="0" borderId="59" xfId="187" applyNumberFormat="1" applyFont="1" applyBorder="1" applyAlignment="1">
      <alignment wrapText="1"/>
    </xf>
    <xf numFmtId="3" fontId="37" fillId="0" borderId="29" xfId="187" applyNumberFormat="1" applyFont="1" applyBorder="1" applyAlignment="1">
      <alignment horizontal="left"/>
    </xf>
    <xf numFmtId="3" fontId="37" fillId="0" borderId="55" xfId="187" applyNumberFormat="1" applyFont="1" applyBorder="1" applyAlignment="1">
      <alignment horizontal="left"/>
    </xf>
    <xf numFmtId="3" fontId="37" fillId="0" borderId="28" xfId="187" applyNumberFormat="1" applyFont="1" applyBorder="1" applyAlignment="1">
      <alignment horizontal="left"/>
    </xf>
    <xf numFmtId="3" fontId="38" fillId="0" borderId="28" xfId="187" applyNumberFormat="1" applyFont="1" applyBorder="1" applyAlignment="1">
      <alignment horizontal="left" wrapText="1"/>
    </xf>
    <xf numFmtId="3" fontId="38" fillId="0" borderId="65" xfId="187" applyNumberFormat="1" applyFont="1" applyBorder="1" applyAlignment="1">
      <alignment horizontal="left" wrapText="1"/>
    </xf>
    <xf numFmtId="3" fontId="38" fillId="0" borderId="70" xfId="187" applyNumberFormat="1" applyFont="1" applyBorder="1" applyAlignment="1">
      <alignment horizontal="left" wrapText="1"/>
    </xf>
    <xf numFmtId="3" fontId="3" fillId="0" borderId="62" xfId="0" applyNumberFormat="1" applyFont="1" applyBorder="1" applyAlignment="1">
      <alignment horizontal="left" wrapText="1"/>
    </xf>
    <xf numFmtId="3" fontId="3" fillId="0" borderId="87" xfId="0" applyNumberFormat="1" applyFont="1" applyBorder="1" applyAlignment="1">
      <alignment horizontal="left" wrapText="1"/>
    </xf>
    <xf numFmtId="3" fontId="3" fillId="0" borderId="27" xfId="0" applyNumberFormat="1" applyFont="1" applyBorder="1" applyAlignment="1">
      <alignment horizontal="left" wrapText="1"/>
    </xf>
    <xf numFmtId="3" fontId="3" fillId="0" borderId="23" xfId="0" applyNumberFormat="1" applyFont="1" applyBorder="1" applyAlignment="1">
      <alignment horizontal="left" wrapText="1"/>
    </xf>
    <xf numFmtId="3" fontId="3" fillId="0" borderId="22" xfId="0" applyNumberFormat="1" applyFont="1" applyBorder="1" applyAlignment="1">
      <alignment horizontal="left" wrapText="1"/>
    </xf>
    <xf numFmtId="3" fontId="3" fillId="0" borderId="26" xfId="0" applyNumberFormat="1" applyFont="1" applyBorder="1" applyAlignment="1">
      <alignment horizontal="left" wrapText="1"/>
    </xf>
    <xf numFmtId="3" fontId="3" fillId="0" borderId="86" xfId="0" applyNumberFormat="1" applyFont="1" applyBorder="1" applyAlignment="1">
      <alignment horizontal="left" wrapText="1"/>
    </xf>
    <xf numFmtId="3" fontId="3" fillId="0" borderId="77" xfId="0" applyNumberFormat="1" applyFont="1" applyBorder="1" applyAlignment="1">
      <alignment horizontal="left" wrapText="1"/>
    </xf>
    <xf numFmtId="3" fontId="3" fillId="0" borderId="25" xfId="0" applyNumberFormat="1" applyFont="1" applyBorder="1" applyAlignment="1">
      <alignment horizontal="left" wrapText="1"/>
    </xf>
    <xf numFmtId="3" fontId="3" fillId="0" borderId="62" xfId="187" applyNumberFormat="1" applyFont="1" applyBorder="1" applyAlignment="1">
      <alignment horizontal="left" wrapText="1"/>
    </xf>
    <xf numFmtId="3" fontId="38" fillId="0" borderId="44" xfId="187" applyNumberFormat="1" applyFont="1" applyBorder="1" applyAlignment="1">
      <alignment horizontal="center" vertical="center" wrapText="1"/>
    </xf>
    <xf numFmtId="3" fontId="38" fillId="0" borderId="90" xfId="187" applyNumberFormat="1" applyFont="1" applyBorder="1" applyAlignment="1">
      <alignment horizontal="center" vertical="center" wrapText="1"/>
    </xf>
    <xf numFmtId="3" fontId="38" fillId="0" borderId="76" xfId="187" applyNumberFormat="1" applyFont="1" applyBorder="1" applyAlignment="1">
      <alignment horizontal="center" vertical="center" wrapText="1"/>
    </xf>
    <xf numFmtId="3" fontId="38" fillId="0" borderId="56" xfId="187" applyNumberFormat="1" applyFont="1" applyBorder="1" applyAlignment="1">
      <alignment horizontal="center" vertical="center" wrapText="1"/>
    </xf>
    <xf numFmtId="3" fontId="38" fillId="0" borderId="0" xfId="187" applyNumberFormat="1" applyFont="1" applyBorder="1" applyAlignment="1">
      <alignment horizontal="center" vertical="center" wrapText="1"/>
    </xf>
    <xf numFmtId="3" fontId="38" fillId="0" borderId="74" xfId="187" applyNumberFormat="1" applyFont="1" applyBorder="1" applyAlignment="1">
      <alignment horizontal="center" vertical="center" wrapText="1"/>
    </xf>
    <xf numFmtId="3" fontId="38" fillId="0" borderId="32" xfId="187" applyNumberFormat="1" applyFont="1" applyBorder="1" applyAlignment="1">
      <alignment horizontal="center" vertical="center" wrapText="1"/>
    </xf>
    <xf numFmtId="3" fontId="38" fillId="0" borderId="81" xfId="187" applyNumberFormat="1" applyFont="1" applyBorder="1" applyAlignment="1">
      <alignment horizontal="center" vertical="center" wrapText="1"/>
    </xf>
    <xf numFmtId="3" fontId="38" fillId="0" borderId="12" xfId="187" applyNumberFormat="1" applyFont="1" applyBorder="1" applyAlignment="1">
      <alignment horizontal="center" vertical="center" wrapText="1"/>
    </xf>
    <xf numFmtId="3" fontId="38" fillId="0" borderId="24" xfId="189" applyNumberFormat="1" applyFont="1" applyBorder="1" applyAlignment="1">
      <alignment horizontal="center" vertical="center" wrapText="1"/>
    </xf>
    <xf numFmtId="3" fontId="38" fillId="0" borderId="11" xfId="189" applyNumberFormat="1" applyFont="1" applyBorder="1" applyAlignment="1">
      <alignment horizontal="center" vertical="center" wrapText="1"/>
    </xf>
    <xf numFmtId="3" fontId="2" fillId="0" borderId="55" xfId="187" applyNumberFormat="1" applyBorder="1" applyAlignment="1">
      <alignment horizontal="center"/>
    </xf>
    <xf numFmtId="3" fontId="2" fillId="0" borderId="28" xfId="187" applyNumberFormat="1" applyBorder="1" applyAlignment="1">
      <alignment horizontal="center"/>
    </xf>
    <xf numFmtId="0" fontId="33" fillId="0" borderId="0" xfId="187" applyFont="1" applyBorder="1" applyAlignment="1">
      <alignment horizontal="center" wrapText="1"/>
    </xf>
    <xf numFmtId="3" fontId="39" fillId="0" borderId="0" xfId="189" applyNumberFormat="1" applyFont="1" applyAlignment="1" applyProtection="1">
      <alignment horizontal="center" vertical="center" wrapText="1"/>
    </xf>
    <xf numFmtId="3" fontId="38" fillId="0" borderId="0" xfId="189" applyNumberFormat="1" applyFont="1" applyAlignment="1" applyProtection="1">
      <alignment horizontal="center" vertical="center" wrapText="1"/>
    </xf>
    <xf numFmtId="3" fontId="2" fillId="0" borderId="64" xfId="187" applyNumberFormat="1" applyBorder="1" applyAlignment="1">
      <alignment horizontal="center"/>
    </xf>
    <xf numFmtId="3" fontId="2" fillId="0" borderId="34" xfId="187" applyNumberFormat="1" applyBorder="1" applyAlignment="1">
      <alignment horizontal="center"/>
    </xf>
    <xf numFmtId="3" fontId="2" fillId="0" borderId="29" xfId="187" applyNumberFormat="1" applyBorder="1" applyAlignment="1">
      <alignment horizontal="center"/>
    </xf>
  </cellXfs>
  <cellStyles count="206">
    <cellStyle name="20% - Accent1" xfId="1" builtinId="30" customBuiltin="1"/>
    <cellStyle name="20% - Accent1 2" xfId="2"/>
    <cellStyle name="20% - Accent1 2 2" xfId="3"/>
    <cellStyle name="20% - Accent1 3" xfId="4"/>
    <cellStyle name="20% - Accent1 3 2" xfId="5"/>
    <cellStyle name="20% - Accent1 4" xfId="6"/>
    <cellStyle name="20% - Accent1 4 2" xfId="7"/>
    <cellStyle name="20% - Accent2" xfId="8" builtinId="34" customBuiltin="1"/>
    <cellStyle name="20% - Accent2 2" xfId="9"/>
    <cellStyle name="20% - Accent2 2 2" xfId="10"/>
    <cellStyle name="20% - Accent2 3" xfId="11"/>
    <cellStyle name="20% - Accent2 3 2" xfId="12"/>
    <cellStyle name="20% - Accent2 4" xfId="13"/>
    <cellStyle name="20% - Accent2 4 2" xfId="14"/>
    <cellStyle name="20% - Accent3" xfId="15" builtinId="38" customBuiltin="1"/>
    <cellStyle name="20% - Accent3 2" xfId="16"/>
    <cellStyle name="20% - Accent3 2 2" xfId="17"/>
    <cellStyle name="20% - Accent3 3" xfId="18"/>
    <cellStyle name="20% - Accent3 3 2" xfId="19"/>
    <cellStyle name="20% - Accent3 4" xfId="20"/>
    <cellStyle name="20% - Accent3 4 2" xfId="21"/>
    <cellStyle name="20% - Accent4" xfId="22" builtinId="42" customBuiltin="1"/>
    <cellStyle name="20% - Accent4 2" xfId="23"/>
    <cellStyle name="20% - Accent4 2 2" xfId="24"/>
    <cellStyle name="20% - Accent4 3" xfId="25"/>
    <cellStyle name="20% - Accent4 3 2" xfId="26"/>
    <cellStyle name="20% - Accent4 4" xfId="27"/>
    <cellStyle name="20% - Accent4 4 2" xfId="28"/>
    <cellStyle name="20% - Accent5" xfId="29" builtinId="46" customBuiltin="1"/>
    <cellStyle name="20% - Accent5 2" xfId="30"/>
    <cellStyle name="20% - Accent5 2 2" xfId="31"/>
    <cellStyle name="20% - Accent5 3" xfId="32"/>
    <cellStyle name="20% - Accent5 3 2" xfId="33"/>
    <cellStyle name="20% - Accent5 4" xfId="34"/>
    <cellStyle name="20% - Accent5 4 2" xfId="35"/>
    <cellStyle name="20% - Accent6" xfId="36" builtinId="50" customBuiltin="1"/>
    <cellStyle name="20% - Accent6 2" xfId="37"/>
    <cellStyle name="20% - Accent6 2 2" xfId="38"/>
    <cellStyle name="20% - Accent6 3" xfId="39"/>
    <cellStyle name="20% - Accent6 3 2" xfId="40"/>
    <cellStyle name="20% - Accent6 4" xfId="41"/>
    <cellStyle name="20% - Accent6 4 2" xfId="42"/>
    <cellStyle name="40% - Accent1" xfId="43" builtinId="31" customBuiltin="1"/>
    <cellStyle name="40% - Accent1 2" xfId="44"/>
    <cellStyle name="40% - Accent1 2 2" xfId="45"/>
    <cellStyle name="40% - Accent1 3" xfId="46"/>
    <cellStyle name="40% - Accent1 3 2" xfId="47"/>
    <cellStyle name="40% - Accent1 4" xfId="48"/>
    <cellStyle name="40% - Accent1 4 2" xfId="49"/>
    <cellStyle name="40% - Accent2" xfId="50" builtinId="35" customBuiltin="1"/>
    <cellStyle name="40% - Accent2 2" xfId="51"/>
    <cellStyle name="40% - Accent2 2 2" xfId="52"/>
    <cellStyle name="40% - Accent2 3" xfId="53"/>
    <cellStyle name="40% - Accent2 3 2" xfId="54"/>
    <cellStyle name="40% - Accent2 4" xfId="55"/>
    <cellStyle name="40% - Accent2 4 2" xfId="56"/>
    <cellStyle name="40% - Accent3" xfId="57" builtinId="39" customBuiltin="1"/>
    <cellStyle name="40% - Accent3 2" xfId="58"/>
    <cellStyle name="40% - Accent3 2 2" xfId="59"/>
    <cellStyle name="40% - Accent3 3" xfId="60"/>
    <cellStyle name="40% - Accent3 3 2" xfId="61"/>
    <cellStyle name="40% - Accent3 4" xfId="62"/>
    <cellStyle name="40% - Accent3 4 2" xfId="63"/>
    <cellStyle name="40% - Accent4" xfId="64" builtinId="43" customBuiltin="1"/>
    <cellStyle name="40% - Accent4 2" xfId="65"/>
    <cellStyle name="40% - Accent4 2 2" xfId="66"/>
    <cellStyle name="40% - Accent4 3" xfId="67"/>
    <cellStyle name="40% - Accent4 3 2" xfId="68"/>
    <cellStyle name="40% - Accent4 4" xfId="69"/>
    <cellStyle name="40% - Accent4 4 2" xfId="70"/>
    <cellStyle name="40% - Accent5" xfId="71" builtinId="47" customBuiltin="1"/>
    <cellStyle name="40% - Accent5 2" xfId="72"/>
    <cellStyle name="40% - Accent5 2 2" xfId="73"/>
    <cellStyle name="40% - Accent5 3" xfId="74"/>
    <cellStyle name="40% - Accent5 3 2" xfId="75"/>
    <cellStyle name="40% - Accent5 4" xfId="76"/>
    <cellStyle name="40% - Accent5 4 2" xfId="77"/>
    <cellStyle name="40% - Accent6" xfId="78" builtinId="51" customBuiltin="1"/>
    <cellStyle name="40% - Accent6 2" xfId="79"/>
    <cellStyle name="40% - Accent6 2 2" xfId="80"/>
    <cellStyle name="40% - Accent6 3" xfId="81"/>
    <cellStyle name="40% - Accent6 3 2" xfId="82"/>
    <cellStyle name="40% - Accent6 4" xfId="83"/>
    <cellStyle name="40% - Accent6 4 2" xfId="84"/>
    <cellStyle name="60% - Accent1" xfId="85" builtinId="32" customBuiltin="1"/>
    <cellStyle name="60% - Accent1 2" xfId="86"/>
    <cellStyle name="60% - Accent2" xfId="87" builtinId="36" customBuiltin="1"/>
    <cellStyle name="60% - Accent2 2" xfId="88"/>
    <cellStyle name="60% - Accent3" xfId="89" builtinId="40" customBuiltin="1"/>
    <cellStyle name="60% - Accent3 2" xfId="90"/>
    <cellStyle name="60% - Accent4" xfId="91" builtinId="44" customBuiltin="1"/>
    <cellStyle name="60% - Accent4 2" xfId="92"/>
    <cellStyle name="60% - Accent5" xfId="93" builtinId="48" customBuiltin="1"/>
    <cellStyle name="60% - Accent5 2" xfId="94"/>
    <cellStyle name="60% - Accent6" xfId="95" builtinId="52" customBuiltin="1"/>
    <cellStyle name="60% - Accent6 2" xfId="96"/>
    <cellStyle name="Accent1" xfId="97" builtinId="29" customBuiltin="1"/>
    <cellStyle name="Accent1 - 20%" xfId="98"/>
    <cellStyle name="Accent1 - 40%" xfId="99"/>
    <cellStyle name="Accent1 - 60%" xfId="100"/>
    <cellStyle name="Accent1 2" xfId="101"/>
    <cellStyle name="Accent2" xfId="102" builtinId="33" customBuiltin="1"/>
    <cellStyle name="Accent2 - 20%" xfId="103"/>
    <cellStyle name="Accent2 - 40%" xfId="104"/>
    <cellStyle name="Accent2 - 60%" xfId="105"/>
    <cellStyle name="Accent2 2" xfId="106"/>
    <cellStyle name="Accent3" xfId="107" builtinId="37" customBuiltin="1"/>
    <cellStyle name="Accent3 - 20%" xfId="108"/>
    <cellStyle name="Accent3 - 40%" xfId="109"/>
    <cellStyle name="Accent3 - 60%" xfId="110"/>
    <cellStyle name="Accent3 2" xfId="111"/>
    <cellStyle name="Accent4" xfId="112" builtinId="41" customBuiltin="1"/>
    <cellStyle name="Accent4 - 20%" xfId="113"/>
    <cellStyle name="Accent4 - 40%" xfId="114"/>
    <cellStyle name="Accent4 - 60%" xfId="115"/>
    <cellStyle name="Accent4 2" xfId="116"/>
    <cellStyle name="Accent5" xfId="117" builtinId="45" customBuiltin="1"/>
    <cellStyle name="Accent5 - 20%" xfId="118"/>
    <cellStyle name="Accent5 - 40%" xfId="119"/>
    <cellStyle name="Accent5 - 60%" xfId="120"/>
    <cellStyle name="Accent5 2" xfId="121"/>
    <cellStyle name="Accent6" xfId="122" builtinId="49" customBuiltin="1"/>
    <cellStyle name="Accent6 - 20%" xfId="123"/>
    <cellStyle name="Accent6 - 40%" xfId="124"/>
    <cellStyle name="Accent6 - 60%" xfId="125"/>
    <cellStyle name="Accent6 2" xfId="126"/>
    <cellStyle name="Bad" xfId="127" builtinId="27" customBuiltin="1"/>
    <cellStyle name="Bad 2" xfId="128"/>
    <cellStyle name="Calculation" xfId="129" builtinId="22" customBuiltin="1"/>
    <cellStyle name="Calculation 2" xfId="130"/>
    <cellStyle name="Check Cell" xfId="131" builtinId="23" customBuiltin="1"/>
    <cellStyle name="Check Cell 2" xfId="132"/>
    <cellStyle name="Comma 2" xfId="133"/>
    <cellStyle name="Comma 3" xfId="134"/>
    <cellStyle name="ContentsHyperlink" xfId="135"/>
    <cellStyle name="Emphasis 1" xfId="136"/>
    <cellStyle name="Emphasis 2" xfId="137"/>
    <cellStyle name="Emphasis 3" xfId="138"/>
    <cellStyle name="Explanatory Text" xfId="139" builtinId="53" customBuiltin="1"/>
    <cellStyle name="Explanatory Text 2" xfId="140"/>
    <cellStyle name="Good" xfId="141" builtinId="26" customBuiltin="1"/>
    <cellStyle name="Good 2" xfId="142"/>
    <cellStyle name="Heading 1" xfId="143" builtinId="16" customBuiltin="1"/>
    <cellStyle name="Heading 1 2" xfId="144"/>
    <cellStyle name="Heading 2" xfId="145" builtinId="17" customBuiltin="1"/>
    <cellStyle name="Heading 2 2" xfId="146"/>
    <cellStyle name="Heading 3" xfId="147" builtinId="18" customBuiltin="1"/>
    <cellStyle name="Heading 3 2" xfId="148"/>
    <cellStyle name="Heading 4" xfId="149" builtinId="19" customBuiltin="1"/>
    <cellStyle name="Heading 4 2" xfId="150"/>
    <cellStyle name="Hyperlink 2" xfId="151"/>
    <cellStyle name="Input" xfId="152" builtinId="20" customBuiltin="1"/>
    <cellStyle name="Input 2" xfId="153"/>
    <cellStyle name="Linked Cell" xfId="154" builtinId="24" customBuiltin="1"/>
    <cellStyle name="Linked Cell 2" xfId="155"/>
    <cellStyle name="Linked Cell 2 2" xfId="156"/>
    <cellStyle name="Linked Cell 2 3" xfId="157"/>
    <cellStyle name="Linked Cell 3" xfId="158"/>
    <cellStyle name="Neutral" xfId="159" builtinId="28" customBuiltin="1"/>
    <cellStyle name="Neutral 2" xfId="160"/>
    <cellStyle name="Normal" xfId="0" builtinId="0"/>
    <cellStyle name="Normal 10" xfId="161"/>
    <cellStyle name="Normal 11" xfId="162"/>
    <cellStyle name="Normal 12" xfId="163"/>
    <cellStyle name="Normal 13" xfId="164"/>
    <cellStyle name="Normal 2" xfId="165"/>
    <cellStyle name="Normal 2 2" xfId="166"/>
    <cellStyle name="Normal 2 2 2" xfId="167"/>
    <cellStyle name="Normal 2 3" xfId="168"/>
    <cellStyle name="Normal 2 4" xfId="169"/>
    <cellStyle name="Normal 3" xfId="170"/>
    <cellStyle name="Normal 3 2" xfId="171"/>
    <cellStyle name="Normal 3 2 2" xfId="172"/>
    <cellStyle name="Normal 3 3" xfId="173"/>
    <cellStyle name="Normal 3 4" xfId="174"/>
    <cellStyle name="Normal 3_TABELARNI PRIKAZ PLANOVA RADA ZU U PZZ 2014" xfId="175"/>
    <cellStyle name="Normal 4" xfId="176"/>
    <cellStyle name="Normal 4 2" xfId="177"/>
    <cellStyle name="Normal 5" xfId="178"/>
    <cellStyle name="Normal 5 2" xfId="179"/>
    <cellStyle name="Normal 5_TABELIRANI PRIKAZ  PLANA RADA ZU U PZZ 2015" xfId="180"/>
    <cellStyle name="Normal 6" xfId="181"/>
    <cellStyle name="Normal 7" xfId="182"/>
    <cellStyle name="Normal 7 2" xfId="183"/>
    <cellStyle name="Normal 8" xfId="184"/>
    <cellStyle name="Normal 9" xfId="185"/>
    <cellStyle name="Normal_Copy of Book1" xfId="186"/>
    <cellStyle name="Normal_Finansijski plan model" xfId="187"/>
    <cellStyle name="Normál_Izvrsenje-PLAN2011" xfId="188"/>
    <cellStyle name="Normal_PLANSKE TABELE ZA PZZ_2012 KORIGOVANE" xfId="189"/>
    <cellStyle name="Note" xfId="190" builtinId="10" customBuiltin="1"/>
    <cellStyle name="Note 2" xfId="191"/>
    <cellStyle name="Note 2 2" xfId="192"/>
    <cellStyle name="Note 2 3" xfId="193"/>
    <cellStyle name="Note 3" xfId="194"/>
    <cellStyle name="Output" xfId="195" builtinId="21" customBuiltin="1"/>
    <cellStyle name="Output 2" xfId="196"/>
    <cellStyle name="Sheet Title" xfId="197"/>
    <cellStyle name="Student Information" xfId="198"/>
    <cellStyle name="Student Information - user entered" xfId="199"/>
    <cellStyle name="Title" xfId="200" builtinId="15" customBuiltin="1"/>
    <cellStyle name="Title 2" xfId="201"/>
    <cellStyle name="Total" xfId="202" builtinId="25" customBuiltin="1"/>
    <cellStyle name="Total 2" xfId="203"/>
    <cellStyle name="Warning Text" xfId="204" builtinId="11" customBuiltin="1"/>
    <cellStyle name="Warning Text 2" xfId="20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ezana/Desktop/PLAN%20ANEKS%204/ANEKS%204%20FINANSIJSKI%20PLAN%20UGOVOR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ЛОВ"/>
      <sheetName val="Садржај"/>
      <sheetName val="ДЕМОГРАФИЈА"/>
      <sheetName val="ЗДР.РАД. И САРАД."/>
      <sheetName val="СТОМАТОЛОГИЈА"/>
      <sheetName val="АПОТЕКА"/>
      <sheetName val="НЕМЕД.РАДНИЦИ"/>
      <sheetName val="ЗБИРНО КАДРОВИ"/>
      <sheetName val="ПРЕДШКОЛСКА"/>
      <sheetName val="ИМУНИЗАЦИЈА"/>
      <sheetName val="РАЗВОЈНО"/>
      <sheetName val="ШКОЛСКА"/>
      <sheetName val="САВ. ЗА МЛАДЕ"/>
      <sheetName val="ЖЕНЕ"/>
      <sheetName val="СТУДЕНТИ"/>
      <sheetName val="ОДРАСЛИ"/>
      <sheetName val="ПРЕВЕНТИВНИ ЦЕНТАР"/>
      <sheetName val="КУЋНО ДЗ"/>
      <sheetName val="КУЋНО ЗАВОДИ"/>
      <sheetName val="ХИТНА"/>
      <sheetName val="ПАТРОНАЖА"/>
      <sheetName val="ЛАБОРАТОРИЈА"/>
      <sheetName val="РТГ И УЗ"/>
      <sheetName val="ИНТЕРНА"/>
      <sheetName val="ПНЕУМО"/>
      <sheetName val="ОФТАЛМОЛОГИЈА"/>
      <sheetName val="ФИЗИКАЛНА"/>
      <sheetName val="ОРЛ"/>
      <sheetName val="ПСИХИЈАТРИЈА"/>
      <sheetName val="ДЕРМАТОЛОГИЈА"/>
      <sheetName val="СЛУЖБА СТОМАТОЛОГИЈЕ"/>
      <sheetName val="stomatologija zbirno"/>
      <sheetName val="stomatologija deca (0-6godina )"/>
      <sheetName val="stomatologija skolska (7-26 god"/>
      <sheetName val="stomatologija odrasli"/>
      <sheetName val="СПОРТСКА МЕДИЦИНА"/>
      <sheetName val="ОЦЕНА И МИШЉЕЊЕ А"/>
      <sheetName val="ОЦЕНА И МИШЉЕЊЕ Б"/>
      <sheetName val="ЛЕКОВИ"/>
      <sheetName val="СТОМАТОЛОШКИ МАТЕРИЈАЛ "/>
      <sheetName val="САНИТЕТСКИ И ПОТРОШНИ МАТЕРИЈАЛ"/>
      <sheetName val="sanitetski detaljno"/>
      <sheetName val="ФИНАНСИЈСКИ ПЛАН-ПРИХОДИ"/>
      <sheetName val="ФИНАНСИЈКСИ ПЛАН-УКУПНИ РАСХОДИ"/>
      <sheetName val="ФИНАНСИЈСКИ ПЛАН-РАСНОДИ ПРИМАР"/>
      <sheetName val="ФИНАНСИЈКИ ПЛАН РАСХОДИ-СТОМАТО"/>
      <sheetName val="ФИНАНСИЈСКИ ПЛАН - ПРИХОДИ"/>
      <sheetName val="ПРИХОДИ ПРИМАРНА"/>
      <sheetName val="ПРИХОДИ СТОМАТОЛОГИЈА"/>
      <sheetName val="ФИНАНСИЈСКИ ПЛАН - РАСХОДИ"/>
      <sheetName val="РАСХОДИ ПРИМАРНА"/>
      <sheetName val="РАСХОДИ СТОМАТОЛОГИЈ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R9" sqref="R9"/>
    </sheetView>
  </sheetViews>
  <sheetFormatPr defaultRowHeight="15"/>
  <cols>
    <col min="1" max="1" width="5.5703125" style="1" customWidth="1"/>
    <col min="2" max="2" width="4.7109375" style="1" customWidth="1"/>
    <col min="3" max="3" width="6.140625" style="1" customWidth="1"/>
    <col min="4" max="4" width="9.140625" style="1"/>
    <col min="5" max="5" width="34" style="1" customWidth="1"/>
    <col min="6" max="6" width="8" style="1" customWidth="1"/>
    <col min="7" max="7" width="13.28515625" style="1" hidden="1" customWidth="1"/>
    <col min="8" max="8" width="12" style="1" customWidth="1"/>
    <col min="9" max="9" width="9.5703125" style="262" customWidth="1"/>
    <col min="10" max="16384" width="9.140625" style="1"/>
  </cols>
  <sheetData>
    <row r="1" spans="1:10">
      <c r="A1" s="58"/>
      <c r="B1" s="58"/>
      <c r="C1" s="58"/>
      <c r="D1" s="58"/>
      <c r="E1" s="58"/>
      <c r="F1" s="58"/>
    </row>
    <row r="2" spans="1:10" ht="24" customHeight="1">
      <c r="A2" s="330" t="s">
        <v>268</v>
      </c>
      <c r="B2" s="330"/>
      <c r="C2" s="330"/>
      <c r="D2" s="330"/>
      <c r="E2" s="330"/>
      <c r="F2" s="330"/>
      <c r="G2" s="330"/>
      <c r="H2" s="330"/>
    </row>
    <row r="3" spans="1:10" ht="17.25" customHeight="1">
      <c r="A3" s="57"/>
      <c r="B3" s="57"/>
      <c r="C3" s="57"/>
      <c r="D3" s="57"/>
      <c r="E3" s="57"/>
      <c r="F3" s="57"/>
    </row>
    <row r="4" spans="1:10" ht="29.25" customHeight="1">
      <c r="A4" s="329" t="s">
        <v>278</v>
      </c>
      <c r="B4" s="329"/>
      <c r="C4" s="329"/>
      <c r="D4" s="329"/>
      <c r="E4" s="329"/>
      <c r="F4" s="329"/>
      <c r="G4" s="329"/>
      <c r="H4" s="329"/>
    </row>
    <row r="5" spans="1:10" ht="21" customHeight="1" thickBot="1">
      <c r="A5" s="57"/>
      <c r="B5" s="57"/>
      <c r="C5" s="57"/>
      <c r="D5" s="57"/>
      <c r="E5" s="57"/>
      <c r="F5" s="57"/>
      <c r="G5" s="56"/>
    </row>
    <row r="6" spans="1:10" ht="42.75" customHeight="1" thickBot="1">
      <c r="A6" s="43" t="s">
        <v>59</v>
      </c>
      <c r="B6" s="336" t="s">
        <v>58</v>
      </c>
      <c r="C6" s="337"/>
      <c r="D6" s="337"/>
      <c r="E6" s="338"/>
      <c r="F6" s="55" t="s">
        <v>57</v>
      </c>
      <c r="G6" s="54" t="s">
        <v>56</v>
      </c>
      <c r="H6" s="54" t="s">
        <v>275</v>
      </c>
    </row>
    <row r="7" spans="1:10" ht="15.75" thickBot="1">
      <c r="A7" s="52">
        <v>0</v>
      </c>
      <c r="B7" s="339">
        <v>1</v>
      </c>
      <c r="C7" s="340"/>
      <c r="D7" s="340"/>
      <c r="E7" s="341"/>
      <c r="F7" s="53">
        <v>2</v>
      </c>
      <c r="G7" s="52">
        <v>3</v>
      </c>
      <c r="H7" s="52">
        <v>4</v>
      </c>
    </row>
    <row r="8" spans="1:10" ht="15.75" thickBot="1">
      <c r="A8" s="342" t="s">
        <v>55</v>
      </c>
      <c r="B8" s="343"/>
      <c r="C8" s="343"/>
      <c r="D8" s="343"/>
      <c r="E8" s="343"/>
      <c r="F8" s="344"/>
      <c r="G8" s="345"/>
      <c r="H8" s="17"/>
    </row>
    <row r="9" spans="1:10" ht="47.25" customHeight="1" thickBot="1">
      <c r="A9" s="43">
        <v>1</v>
      </c>
      <c r="B9" s="346" t="s">
        <v>54</v>
      </c>
      <c r="C9" s="346"/>
      <c r="D9" s="346"/>
      <c r="E9" s="346"/>
      <c r="F9" s="5">
        <v>781000</v>
      </c>
      <c r="G9" s="51">
        <f>+G10+G13</f>
        <v>64825</v>
      </c>
      <c r="H9" s="51">
        <f>+H10+H13</f>
        <v>3399420</v>
      </c>
      <c r="I9" s="263" t="s">
        <v>269</v>
      </c>
      <c r="J9" s="261" t="s">
        <v>269</v>
      </c>
    </row>
    <row r="10" spans="1:10" ht="15" customHeight="1">
      <c r="A10" s="24"/>
      <c r="B10" s="50" t="s">
        <v>53</v>
      </c>
      <c r="C10" s="312" t="s">
        <v>52</v>
      </c>
      <c r="D10" s="313"/>
      <c r="E10" s="314"/>
      <c r="F10" s="23"/>
      <c r="G10" s="35">
        <f>+G11+G12</f>
        <v>64825</v>
      </c>
      <c r="H10" s="35">
        <f>+H11+H12</f>
        <v>3399420</v>
      </c>
    </row>
    <row r="11" spans="1:10" ht="13.5" customHeight="1">
      <c r="A11" s="33"/>
      <c r="B11" s="49"/>
      <c r="C11" s="30" t="s">
        <v>51</v>
      </c>
      <c r="D11" s="333" t="s">
        <v>50</v>
      </c>
      <c r="E11" s="306"/>
      <c r="F11" s="29"/>
      <c r="G11" s="26">
        <f>65012-187</f>
        <v>64825</v>
      </c>
      <c r="H11" s="26">
        <v>3395997</v>
      </c>
    </row>
    <row r="12" spans="1:10" ht="14.25" customHeight="1">
      <c r="A12" s="33"/>
      <c r="B12" s="49"/>
      <c r="C12" s="30" t="s">
        <v>49</v>
      </c>
      <c r="D12" s="333" t="s">
        <v>48</v>
      </c>
      <c r="E12" s="306"/>
      <c r="F12" s="29"/>
      <c r="G12" s="26">
        <f>+'[1]ФИНАНСИЈСКИ ПЛАН-ПРИХОДИ'!G12+'[1]ФИНАНСИЈСКИ ПЛАН-ПРИХОДИ'!G12</f>
        <v>0</v>
      </c>
      <c r="H12" s="26">
        <v>3423</v>
      </c>
      <c r="I12" s="262">
        <v>3423</v>
      </c>
    </row>
    <row r="13" spans="1:10" ht="48.75" customHeight="1" thickBot="1">
      <c r="A13" s="21"/>
      <c r="B13" s="48" t="s">
        <v>47</v>
      </c>
      <c r="C13" s="309" t="s">
        <v>46</v>
      </c>
      <c r="D13" s="310"/>
      <c r="E13" s="311"/>
      <c r="F13" s="19"/>
      <c r="G13" s="47"/>
      <c r="H13" s="47"/>
    </row>
    <row r="14" spans="1:10" ht="15.75" thickBot="1">
      <c r="A14" s="43">
        <v>2</v>
      </c>
      <c r="B14" s="300" t="s">
        <v>45</v>
      </c>
      <c r="C14" s="300"/>
      <c r="D14" s="300"/>
      <c r="E14" s="300"/>
      <c r="F14" s="5">
        <v>791000</v>
      </c>
      <c r="G14" s="16">
        <f>+G15+G16+G17+G18</f>
        <v>2399</v>
      </c>
      <c r="H14" s="16">
        <f>+H15+H16+H17+H18</f>
        <v>7080</v>
      </c>
    </row>
    <row r="15" spans="1:10" ht="30.75" customHeight="1">
      <c r="A15" s="42"/>
      <c r="B15" s="41" t="s">
        <v>1</v>
      </c>
      <c r="C15" s="326" t="s">
        <v>44</v>
      </c>
      <c r="D15" s="326"/>
      <c r="E15" s="326"/>
      <c r="F15" s="23"/>
      <c r="G15" s="46">
        <v>2399</v>
      </c>
      <c r="H15" s="46">
        <v>7080</v>
      </c>
    </row>
    <row r="16" spans="1:10" ht="33.75" customHeight="1">
      <c r="A16" s="40"/>
      <c r="B16" s="39" t="s">
        <v>43</v>
      </c>
      <c r="C16" s="324" t="s">
        <v>42</v>
      </c>
      <c r="D16" s="324"/>
      <c r="E16" s="324"/>
      <c r="F16" s="29"/>
      <c r="G16" s="45"/>
      <c r="H16" s="45"/>
    </row>
    <row r="17" spans="1:8">
      <c r="A17" s="40"/>
      <c r="B17" s="39" t="s">
        <v>41</v>
      </c>
      <c r="C17" s="324" t="s">
        <v>40</v>
      </c>
      <c r="D17" s="324"/>
      <c r="E17" s="324"/>
      <c r="F17" s="29"/>
      <c r="G17" s="45"/>
      <c r="H17" s="45"/>
    </row>
    <row r="18" spans="1:8" ht="21" customHeight="1" thickBot="1">
      <c r="A18" s="38"/>
      <c r="B18" s="37" t="s">
        <v>39</v>
      </c>
      <c r="C18" s="325" t="s">
        <v>32</v>
      </c>
      <c r="D18" s="325"/>
      <c r="E18" s="325"/>
      <c r="F18" s="19"/>
      <c r="G18" s="44">
        <v>0</v>
      </c>
      <c r="H18" s="44"/>
    </row>
    <row r="19" spans="1:8" ht="15.75" thickBot="1">
      <c r="A19" s="43">
        <v>3</v>
      </c>
      <c r="B19" s="331" t="s">
        <v>38</v>
      </c>
      <c r="C19" s="331"/>
      <c r="D19" s="331"/>
      <c r="E19" s="331"/>
      <c r="F19" s="5">
        <v>745000</v>
      </c>
      <c r="G19" s="25">
        <f>+G20+G21+G22</f>
        <v>0</v>
      </c>
      <c r="H19" s="25">
        <f>+H20+H21+H22</f>
        <v>0</v>
      </c>
    </row>
    <row r="20" spans="1:8" ht="24" customHeight="1">
      <c r="A20" s="42"/>
      <c r="B20" s="41" t="s">
        <v>37</v>
      </c>
      <c r="C20" s="332" t="s">
        <v>36</v>
      </c>
      <c r="D20" s="332"/>
      <c r="E20" s="332"/>
      <c r="F20" s="23"/>
      <c r="G20" s="22"/>
      <c r="H20" s="22"/>
    </row>
    <row r="21" spans="1:8" ht="23.25" customHeight="1">
      <c r="A21" s="40"/>
      <c r="B21" s="39" t="s">
        <v>35</v>
      </c>
      <c r="C21" s="334" t="s">
        <v>34</v>
      </c>
      <c r="D21" s="334"/>
      <c r="E21" s="334"/>
      <c r="F21" s="29"/>
      <c r="G21" s="26">
        <f>+'[1]ФИНАНСИЈСКИ ПЛАН-ПРИХОДИ'!G21+'[1]ФИНАНСИЈСКИ ПЛАН-ПРИХОДИ'!G21</f>
        <v>0</v>
      </c>
      <c r="H21" s="26"/>
    </row>
    <row r="22" spans="1:8" ht="23.25" customHeight="1" thickBot="1">
      <c r="A22" s="38"/>
      <c r="B22" s="37" t="s">
        <v>33</v>
      </c>
      <c r="C22" s="335" t="s">
        <v>32</v>
      </c>
      <c r="D22" s="335"/>
      <c r="E22" s="335"/>
      <c r="F22" s="19"/>
      <c r="G22" s="18"/>
      <c r="H22" s="18"/>
    </row>
    <row r="23" spans="1:8" ht="34.5" customHeight="1" thickBot="1">
      <c r="A23" s="6">
        <v>4</v>
      </c>
      <c r="B23" s="307" t="s">
        <v>31</v>
      </c>
      <c r="C23" s="300"/>
      <c r="D23" s="300"/>
      <c r="E23" s="308"/>
      <c r="F23" s="5">
        <v>744000</v>
      </c>
      <c r="G23" s="25">
        <f>+G24</f>
        <v>1121</v>
      </c>
      <c r="H23" s="25">
        <f>+H24+H25+H26+H27+H28+H29+H30</f>
        <v>15000</v>
      </c>
    </row>
    <row r="24" spans="1:8" ht="30" customHeight="1">
      <c r="A24" s="24"/>
      <c r="B24" s="36" t="s">
        <v>30</v>
      </c>
      <c r="C24" s="327" t="s">
        <v>29</v>
      </c>
      <c r="D24" s="313"/>
      <c r="E24" s="314"/>
      <c r="F24" s="23"/>
      <c r="G24" s="35">
        <f>+G25+G26+G27+G28+G29+G30</f>
        <v>1121</v>
      </c>
      <c r="H24" s="35">
        <v>15000</v>
      </c>
    </row>
    <row r="25" spans="1:8" ht="46.5" customHeight="1">
      <c r="A25" s="33"/>
      <c r="B25" s="34"/>
      <c r="C25" s="31" t="s">
        <v>28</v>
      </c>
      <c r="D25" s="305" t="s">
        <v>27</v>
      </c>
      <c r="E25" s="306"/>
      <c r="F25" s="29"/>
      <c r="G25" s="26">
        <v>0</v>
      </c>
      <c r="H25" s="26">
        <v>0</v>
      </c>
    </row>
    <row r="26" spans="1:8" ht="45.75" customHeight="1">
      <c r="A26" s="33"/>
      <c r="B26" s="32"/>
      <c r="C26" s="31" t="s">
        <v>26</v>
      </c>
      <c r="D26" s="305" t="s">
        <v>25</v>
      </c>
      <c r="E26" s="306"/>
      <c r="F26" s="29"/>
      <c r="G26" s="26">
        <v>0</v>
      </c>
      <c r="H26" s="26">
        <v>0</v>
      </c>
    </row>
    <row r="27" spans="1:8" ht="34.5" customHeight="1">
      <c r="A27" s="33"/>
      <c r="B27" s="32"/>
      <c r="C27" s="31" t="s">
        <v>24</v>
      </c>
      <c r="D27" s="305" t="s">
        <v>23</v>
      </c>
      <c r="E27" s="306"/>
      <c r="F27" s="29"/>
      <c r="G27" s="26">
        <v>0</v>
      </c>
      <c r="H27" s="26">
        <v>0</v>
      </c>
    </row>
    <row r="28" spans="1:8" ht="33" customHeight="1">
      <c r="A28" s="33"/>
      <c r="B28" s="32"/>
      <c r="C28" s="31" t="s">
        <v>22</v>
      </c>
      <c r="D28" s="305" t="s">
        <v>21</v>
      </c>
      <c r="E28" s="306"/>
      <c r="F28" s="29"/>
      <c r="G28" s="26">
        <v>0</v>
      </c>
      <c r="H28" s="26">
        <v>0</v>
      </c>
    </row>
    <row r="29" spans="1:8" ht="46.5" customHeight="1">
      <c r="A29" s="33"/>
      <c r="B29" s="32"/>
      <c r="C29" s="31" t="s">
        <v>20</v>
      </c>
      <c r="D29" s="305" t="s">
        <v>19</v>
      </c>
      <c r="E29" s="306"/>
      <c r="F29" s="29"/>
      <c r="G29" s="26">
        <v>0</v>
      </c>
      <c r="H29" s="26">
        <v>0</v>
      </c>
    </row>
    <row r="30" spans="1:8" ht="25.5" customHeight="1" thickBot="1">
      <c r="A30" s="21"/>
      <c r="B30" s="28"/>
      <c r="C30" s="27" t="s">
        <v>18</v>
      </c>
      <c r="D30" s="309" t="s">
        <v>17</v>
      </c>
      <c r="E30" s="311"/>
      <c r="F30" s="19"/>
      <c r="G30" s="26">
        <v>1121</v>
      </c>
      <c r="H30" s="26"/>
    </row>
    <row r="31" spans="1:8" ht="45.75" customHeight="1" thickBot="1">
      <c r="A31" s="6">
        <v>5</v>
      </c>
      <c r="B31" s="307" t="s">
        <v>16</v>
      </c>
      <c r="C31" s="300"/>
      <c r="D31" s="300"/>
      <c r="E31" s="308"/>
      <c r="F31" s="5" t="s">
        <v>15</v>
      </c>
      <c r="G31" s="7">
        <v>0</v>
      </c>
      <c r="H31" s="7">
        <v>740</v>
      </c>
    </row>
    <row r="32" spans="1:8" ht="22.5" customHeight="1" thickBot="1">
      <c r="A32" s="6">
        <v>6</v>
      </c>
      <c r="B32" s="307" t="s">
        <v>14</v>
      </c>
      <c r="C32" s="300"/>
      <c r="D32" s="300"/>
      <c r="E32" s="308"/>
      <c r="F32" s="5">
        <v>733000</v>
      </c>
      <c r="G32" s="25">
        <f>+G33+G34</f>
        <v>0</v>
      </c>
      <c r="H32" s="25">
        <f>+H33+H34</f>
        <v>0</v>
      </c>
    </row>
    <row r="33" spans="1:8" ht="51" customHeight="1">
      <c r="A33" s="24"/>
      <c r="B33" s="13" t="s">
        <v>13</v>
      </c>
      <c r="C33" s="312" t="s">
        <v>12</v>
      </c>
      <c r="D33" s="313"/>
      <c r="E33" s="314"/>
      <c r="F33" s="23"/>
      <c r="G33" s="22"/>
      <c r="H33" s="22"/>
    </row>
    <row r="34" spans="1:8" ht="16.5" customHeight="1" thickBot="1">
      <c r="A34" s="21"/>
      <c r="B34" s="20" t="s">
        <v>11</v>
      </c>
      <c r="C34" s="309" t="s">
        <v>10</v>
      </c>
      <c r="D34" s="310"/>
      <c r="E34" s="311"/>
      <c r="F34" s="19"/>
      <c r="G34" s="18"/>
      <c r="H34" s="18"/>
    </row>
    <row r="35" spans="1:8" ht="18.75" customHeight="1" thickBot="1">
      <c r="A35" s="6">
        <v>7</v>
      </c>
      <c r="B35" s="318" t="s">
        <v>9</v>
      </c>
      <c r="C35" s="319"/>
      <c r="D35" s="319"/>
      <c r="E35" s="320"/>
      <c r="F35" s="5">
        <v>742000</v>
      </c>
      <c r="G35" s="17">
        <v>0</v>
      </c>
      <c r="H35" s="17"/>
    </row>
    <row r="36" spans="1:8" ht="29.25" customHeight="1" thickBot="1">
      <c r="A36" s="6">
        <v>8</v>
      </c>
      <c r="B36" s="315" t="s">
        <v>8</v>
      </c>
      <c r="C36" s="316"/>
      <c r="D36" s="316"/>
      <c r="E36" s="317"/>
      <c r="F36" s="5">
        <v>770000</v>
      </c>
      <c r="G36" s="16">
        <f>+G37+G38</f>
        <v>0</v>
      </c>
      <c r="H36" s="16">
        <f>+H37+H38</f>
        <v>0</v>
      </c>
    </row>
    <row r="37" spans="1:8" ht="19.5" customHeight="1">
      <c r="A37" s="15"/>
      <c r="B37" s="14" t="s">
        <v>7</v>
      </c>
      <c r="C37" s="303" t="s">
        <v>6</v>
      </c>
      <c r="D37" s="303"/>
      <c r="E37" s="304"/>
      <c r="F37" s="13"/>
      <c r="G37" s="12">
        <v>0</v>
      </c>
      <c r="H37" s="12">
        <v>0</v>
      </c>
    </row>
    <row r="38" spans="1:8" ht="21.75" customHeight="1" thickBot="1">
      <c r="A38" s="11"/>
      <c r="B38" s="10" t="s">
        <v>5</v>
      </c>
      <c r="C38" s="301" t="s">
        <v>4</v>
      </c>
      <c r="D38" s="301"/>
      <c r="E38" s="302"/>
      <c r="F38" s="9"/>
      <c r="G38" s="8">
        <v>0</v>
      </c>
      <c r="H38" s="8">
        <v>0</v>
      </c>
    </row>
    <row r="39" spans="1:8" ht="18.75" customHeight="1" thickBot="1">
      <c r="A39" s="6">
        <v>9</v>
      </c>
      <c r="B39" s="321" t="s">
        <v>3</v>
      </c>
      <c r="C39" s="322"/>
      <c r="D39" s="322"/>
      <c r="E39" s="323"/>
      <c r="F39" s="5"/>
      <c r="G39" s="7">
        <v>0</v>
      </c>
      <c r="H39" s="7">
        <v>0</v>
      </c>
    </row>
    <row r="40" spans="1:8" ht="22.5" customHeight="1" thickBot="1">
      <c r="A40" s="6">
        <v>10</v>
      </c>
      <c r="B40" s="300" t="s">
        <v>2</v>
      </c>
      <c r="C40" s="300"/>
      <c r="D40" s="300"/>
      <c r="E40" s="300"/>
      <c r="F40" s="5"/>
      <c r="G40" s="4">
        <f>+G36+G39+G35+G32+G31+G23+G19+G14+G9</f>
        <v>68345</v>
      </c>
      <c r="H40" s="4">
        <f>+H39+H36+H32+H31+H23+H19+H14+H9</f>
        <v>3422240</v>
      </c>
    </row>
    <row r="41" spans="1:8" ht="18.75" customHeight="1">
      <c r="A41" s="3"/>
      <c r="B41" s="3"/>
      <c r="C41" s="3"/>
      <c r="D41" s="3"/>
      <c r="E41" s="3"/>
      <c r="F41" s="2"/>
      <c r="G41" s="3"/>
    </row>
    <row r="42" spans="1:8" ht="18.75" customHeight="1">
      <c r="A42" s="3"/>
      <c r="B42" s="3"/>
      <c r="C42" s="3"/>
      <c r="D42" s="3"/>
      <c r="E42" s="328" t="s">
        <v>270</v>
      </c>
      <c r="F42" s="328"/>
      <c r="G42" s="328"/>
    </row>
    <row r="43" spans="1:8">
      <c r="E43" s="328" t="s">
        <v>271</v>
      </c>
      <c r="F43" s="328"/>
      <c r="G43" s="328"/>
    </row>
  </sheetData>
  <mergeCells count="39">
    <mergeCell ref="E42:G42"/>
    <mergeCell ref="E43:G43"/>
    <mergeCell ref="A4:H4"/>
    <mergeCell ref="A2:H2"/>
    <mergeCell ref="D27:E27"/>
    <mergeCell ref="B19:E19"/>
    <mergeCell ref="C20:E20"/>
    <mergeCell ref="D12:E12"/>
    <mergeCell ref="C21:E21"/>
    <mergeCell ref="C22:E22"/>
    <mergeCell ref="B6:E6"/>
    <mergeCell ref="B7:E7"/>
    <mergeCell ref="A8:G8"/>
    <mergeCell ref="B9:E9"/>
    <mergeCell ref="D11:E11"/>
    <mergeCell ref="C16:E16"/>
    <mergeCell ref="C10:E10"/>
    <mergeCell ref="C17:E17"/>
    <mergeCell ref="D26:E26"/>
    <mergeCell ref="C18:E18"/>
    <mergeCell ref="C13:E13"/>
    <mergeCell ref="B14:E14"/>
    <mergeCell ref="C15:E15"/>
    <mergeCell ref="B23:E23"/>
    <mergeCell ref="C24:E24"/>
    <mergeCell ref="D25:E25"/>
    <mergeCell ref="B40:E40"/>
    <mergeCell ref="C38:E38"/>
    <mergeCell ref="C37:E37"/>
    <mergeCell ref="D28:E28"/>
    <mergeCell ref="D29:E29"/>
    <mergeCell ref="B32:E32"/>
    <mergeCell ref="C34:E34"/>
    <mergeCell ref="D30:E30"/>
    <mergeCell ref="C33:E33"/>
    <mergeCell ref="B36:E36"/>
    <mergeCell ref="B35:E35"/>
    <mergeCell ref="B39:E39"/>
    <mergeCell ref="B31:E31"/>
  </mergeCells>
  <pageMargins left="0.75" right="0.75" top="0.53" bottom="0.37" header="0.31" footer="0.27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72"/>
  <sheetViews>
    <sheetView topLeftCell="A163" zoomScaleNormal="100" workbookViewId="0">
      <selection activeCell="Z66" sqref="Z66"/>
    </sheetView>
  </sheetViews>
  <sheetFormatPr defaultRowHeight="12.75"/>
  <cols>
    <col min="1" max="1" width="5.140625" style="59" customWidth="1"/>
    <col min="2" max="2" width="3.7109375" style="59" customWidth="1"/>
    <col min="3" max="3" width="5" style="59" customWidth="1"/>
    <col min="4" max="4" width="5.5703125" style="59" customWidth="1"/>
    <col min="5" max="5" width="31.7109375" style="59" customWidth="1"/>
    <col min="6" max="6" width="8.140625" style="59" customWidth="1"/>
    <col min="7" max="7" width="9.7109375" style="59" hidden="1" customWidth="1"/>
    <col min="8" max="8" width="9.85546875" style="59" hidden="1" customWidth="1"/>
    <col min="9" max="9" width="8.5703125" style="59" hidden="1" customWidth="1"/>
    <col min="10" max="10" width="7.5703125" style="59" hidden="1" customWidth="1"/>
    <col min="11" max="11" width="9.7109375" style="59" hidden="1" customWidth="1"/>
    <col min="12" max="12" width="7.5703125" style="59" hidden="1" customWidth="1"/>
    <col min="13" max="13" width="9.7109375" style="59" hidden="1" customWidth="1"/>
    <col min="14" max="14" width="12" style="273" customWidth="1"/>
    <col min="15" max="15" width="11.42578125" style="59" customWidth="1"/>
    <col min="16" max="16" width="6.85546875" style="59" customWidth="1"/>
    <col min="17" max="17" width="7.5703125" style="59" customWidth="1"/>
    <col min="18" max="18" width="11.42578125" style="59" customWidth="1"/>
    <col min="19" max="19" width="15.140625" style="59" customWidth="1"/>
    <col min="20" max="20" width="8" style="59" customWidth="1"/>
    <col min="21" max="21" width="5.7109375" style="264" customWidth="1"/>
    <col min="22" max="23" width="9.140625" style="264" hidden="1" customWidth="1"/>
    <col min="24" max="25" width="9.140625" style="264"/>
    <col min="26" max="16384" width="9.140625" style="59"/>
  </cols>
  <sheetData>
    <row r="1" spans="1:22">
      <c r="A1" s="257"/>
      <c r="B1" s="257"/>
      <c r="C1" s="257"/>
      <c r="D1" s="257"/>
      <c r="E1" s="257"/>
      <c r="F1" s="257"/>
    </row>
    <row r="2" spans="1:22" ht="12.75" customHeight="1">
      <c r="A2" s="436" t="s">
        <v>268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</row>
    <row r="3" spans="1:22">
      <c r="A3" s="256"/>
      <c r="B3" s="256"/>
      <c r="C3" s="256"/>
      <c r="D3" s="256"/>
      <c r="E3" s="256"/>
      <c r="F3" s="256"/>
    </row>
    <row r="4" spans="1:22" ht="12.75" customHeight="1">
      <c r="A4" s="437" t="s">
        <v>277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</row>
    <row r="5" spans="1:22" ht="15.75" customHeight="1">
      <c r="A5" s="438" t="s">
        <v>267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</row>
    <row r="6" spans="1:22" ht="10.5" customHeight="1" thickBot="1">
      <c r="A6" s="255"/>
      <c r="B6" s="255"/>
      <c r="C6" s="255"/>
      <c r="D6" s="255"/>
      <c r="E6" s="255"/>
      <c r="F6" s="255"/>
      <c r="L6" s="254"/>
      <c r="M6" s="254"/>
    </row>
    <row r="7" spans="1:22" ht="24.75" customHeight="1" thickBot="1">
      <c r="A7" s="378" t="s">
        <v>59</v>
      </c>
      <c r="B7" s="423" t="s">
        <v>58</v>
      </c>
      <c r="C7" s="424"/>
      <c r="D7" s="424"/>
      <c r="E7" s="425"/>
      <c r="F7" s="378" t="s">
        <v>57</v>
      </c>
      <c r="G7" s="403" t="s">
        <v>98</v>
      </c>
      <c r="H7" s="404"/>
      <c r="I7" s="404"/>
      <c r="J7" s="404"/>
      <c r="K7" s="404"/>
      <c r="L7" s="404"/>
      <c r="M7" s="405"/>
      <c r="N7" s="403" t="s">
        <v>276</v>
      </c>
      <c r="O7" s="404"/>
      <c r="P7" s="404"/>
      <c r="Q7" s="404"/>
      <c r="R7" s="404"/>
      <c r="S7" s="404"/>
      <c r="T7" s="405"/>
    </row>
    <row r="8" spans="1:22" ht="16.5" customHeight="1" thickBot="1">
      <c r="A8" s="379"/>
      <c r="B8" s="426"/>
      <c r="C8" s="427"/>
      <c r="D8" s="427"/>
      <c r="E8" s="428"/>
      <c r="F8" s="379"/>
      <c r="G8" s="432" t="s">
        <v>97</v>
      </c>
      <c r="H8" s="403" t="s">
        <v>96</v>
      </c>
      <c r="I8" s="404"/>
      <c r="J8" s="404"/>
      <c r="K8" s="405"/>
      <c r="L8" s="378" t="s">
        <v>95</v>
      </c>
      <c r="M8" s="378" t="s">
        <v>94</v>
      </c>
      <c r="N8" s="432" t="s">
        <v>97</v>
      </c>
      <c r="O8" s="403" t="s">
        <v>96</v>
      </c>
      <c r="P8" s="404"/>
      <c r="Q8" s="404"/>
      <c r="R8" s="405"/>
      <c r="S8" s="378" t="s">
        <v>95</v>
      </c>
      <c r="T8" s="378" t="s">
        <v>94</v>
      </c>
    </row>
    <row r="9" spans="1:22" ht="24.75" customHeight="1" thickBot="1">
      <c r="A9" s="380"/>
      <c r="B9" s="429"/>
      <c r="C9" s="430"/>
      <c r="D9" s="430"/>
      <c r="E9" s="431"/>
      <c r="F9" s="380"/>
      <c r="G9" s="433"/>
      <c r="H9" s="155" t="s">
        <v>93</v>
      </c>
      <c r="I9" s="155" t="s">
        <v>92</v>
      </c>
      <c r="J9" s="155" t="s">
        <v>91</v>
      </c>
      <c r="K9" s="151" t="s">
        <v>4</v>
      </c>
      <c r="L9" s="380"/>
      <c r="M9" s="380"/>
      <c r="N9" s="433"/>
      <c r="O9" s="154" t="s">
        <v>93</v>
      </c>
      <c r="P9" s="154" t="s">
        <v>92</v>
      </c>
      <c r="Q9" s="154" t="s">
        <v>91</v>
      </c>
      <c r="R9" s="153" t="s">
        <v>4</v>
      </c>
      <c r="S9" s="380"/>
      <c r="T9" s="380"/>
    </row>
    <row r="10" spans="1:22" ht="10.5" customHeight="1" thickBot="1">
      <c r="A10" s="151">
        <v>0</v>
      </c>
      <c r="B10" s="400">
        <v>1</v>
      </c>
      <c r="C10" s="401"/>
      <c r="D10" s="401"/>
      <c r="E10" s="402"/>
      <c r="F10" s="150">
        <v>2</v>
      </c>
      <c r="G10" s="146">
        <v>3</v>
      </c>
      <c r="H10" s="146">
        <v>4</v>
      </c>
      <c r="I10" s="146">
        <v>5</v>
      </c>
      <c r="J10" s="146">
        <v>6</v>
      </c>
      <c r="K10" s="146">
        <v>7</v>
      </c>
      <c r="L10" s="146">
        <v>8</v>
      </c>
      <c r="M10" s="146">
        <v>9</v>
      </c>
      <c r="N10" s="146">
        <v>3</v>
      </c>
      <c r="O10" s="146">
        <v>4</v>
      </c>
      <c r="P10" s="146">
        <v>5</v>
      </c>
      <c r="Q10" s="146">
        <v>6</v>
      </c>
      <c r="R10" s="146">
        <v>7</v>
      </c>
      <c r="S10" s="146">
        <v>8</v>
      </c>
      <c r="T10" s="146">
        <v>9</v>
      </c>
    </row>
    <row r="11" spans="1:22" ht="12.75" customHeight="1" thickBot="1">
      <c r="A11" s="381" t="s">
        <v>266</v>
      </c>
      <c r="B11" s="382"/>
      <c r="C11" s="382"/>
      <c r="D11" s="382"/>
      <c r="E11" s="382"/>
      <c r="F11" s="382"/>
      <c r="G11" s="434"/>
      <c r="H11" s="434"/>
      <c r="I11" s="434"/>
      <c r="J11" s="434"/>
      <c r="K11" s="434"/>
      <c r="L11" s="434"/>
      <c r="M11" s="435"/>
      <c r="N11" s="441"/>
      <c r="O11" s="434"/>
      <c r="P11" s="434"/>
      <c r="Q11" s="434"/>
      <c r="R11" s="434"/>
      <c r="S11" s="434"/>
      <c r="T11" s="435"/>
    </row>
    <row r="12" spans="1:22" ht="15" customHeight="1" thickBot="1">
      <c r="A12" s="371" t="s">
        <v>265</v>
      </c>
      <c r="B12" s="372"/>
      <c r="C12" s="372"/>
      <c r="D12" s="372"/>
      <c r="E12" s="373"/>
      <c r="F12" s="125"/>
      <c r="G12" s="253">
        <f t="shared" ref="G12:G40" si="0">+H12+L12+M12</f>
        <v>47895</v>
      </c>
      <c r="H12" s="252">
        <f t="shared" ref="H12:M12" si="1">+H13+H24+H28+H32+H36+H39+H40</f>
        <v>47591</v>
      </c>
      <c r="I12" s="252">
        <f t="shared" si="1"/>
        <v>0</v>
      </c>
      <c r="J12" s="252">
        <f t="shared" si="1"/>
        <v>6991</v>
      </c>
      <c r="K12" s="252">
        <f t="shared" si="1"/>
        <v>40600</v>
      </c>
      <c r="L12" s="252">
        <f t="shared" si="1"/>
        <v>0</v>
      </c>
      <c r="M12" s="252">
        <f t="shared" si="1"/>
        <v>304</v>
      </c>
      <c r="N12" s="253">
        <f>+N13+N24+N28+N32+N36+N39</f>
        <v>2541457</v>
      </c>
      <c r="O12" s="252">
        <f>+P12+Q12+R12</f>
        <v>2541457</v>
      </c>
      <c r="P12" s="252">
        <f>+P13+P24+P28+P32+P36+P39+P40</f>
        <v>0</v>
      </c>
      <c r="Q12" s="252">
        <f>+Q13+Q24+Q28+Q32+Q36+Q39+Q40</f>
        <v>0</v>
      </c>
      <c r="R12" s="252">
        <f>+R13+R24+R28+R32+R36+R39+R40</f>
        <v>2541457</v>
      </c>
      <c r="S12" s="252">
        <f>+S13+S24+S28+S32+S36+S39+S40</f>
        <v>0</v>
      </c>
      <c r="T12" s="252">
        <f>+T13+T24+T28+T32+T36+T39+T40</f>
        <v>0</v>
      </c>
    </row>
    <row r="13" spans="1:22" ht="13.5" customHeight="1" thickBot="1">
      <c r="A13" s="74">
        <v>1</v>
      </c>
      <c r="B13" s="371" t="s">
        <v>264</v>
      </c>
      <c r="C13" s="372"/>
      <c r="D13" s="372"/>
      <c r="E13" s="373"/>
      <c r="F13" s="63">
        <v>411000</v>
      </c>
      <c r="G13" s="251">
        <f t="shared" si="0"/>
        <v>38998</v>
      </c>
      <c r="H13" s="251">
        <f t="shared" ref="H13:M13" si="2">+H14+H22+H23</f>
        <v>38740</v>
      </c>
      <c r="I13" s="251">
        <f t="shared" si="2"/>
        <v>0</v>
      </c>
      <c r="J13" s="251">
        <f t="shared" si="2"/>
        <v>5782</v>
      </c>
      <c r="K13" s="251">
        <f t="shared" si="2"/>
        <v>32958</v>
      </c>
      <c r="L13" s="251">
        <f t="shared" si="2"/>
        <v>0</v>
      </c>
      <c r="M13" s="251">
        <f t="shared" si="2"/>
        <v>258</v>
      </c>
      <c r="N13" s="253">
        <f>+O13+S13+T13</f>
        <v>2051228</v>
      </c>
      <c r="O13" s="251">
        <f>+P13+Q13+R13</f>
        <v>2051228</v>
      </c>
      <c r="P13" s="251">
        <f>+P14+P15+P16+P17+P18+P19+P20+P21+P22+P23</f>
        <v>0</v>
      </c>
      <c r="Q13" s="251">
        <f>+Q14+Q15+Q16+Q17+Q19+Q18+Q20+Q21+Q22+Q23</f>
        <v>0</v>
      </c>
      <c r="R13" s="251">
        <f>+R14+R15+R16+R17+R18+R19+R20+R21+R22+R23</f>
        <v>2051228</v>
      </c>
      <c r="S13" s="251">
        <f>+S14+S15+S16+S17+S18+S19+S20+S21+S22+S23</f>
        <v>0</v>
      </c>
      <c r="T13" s="251">
        <f>+T14+T15+T16+T17+T18+T19+T20+T21+T22+T23</f>
        <v>0</v>
      </c>
    </row>
    <row r="14" spans="1:22" ht="14.25" customHeight="1" thickBot="1">
      <c r="A14" s="228"/>
      <c r="B14" s="171" t="s">
        <v>53</v>
      </c>
      <c r="C14" s="384" t="s">
        <v>263</v>
      </c>
      <c r="D14" s="385"/>
      <c r="E14" s="386"/>
      <c r="F14" s="171"/>
      <c r="G14" s="63">
        <f t="shared" si="0"/>
        <v>33216</v>
      </c>
      <c r="H14" s="63">
        <f t="shared" ref="H14:H23" si="3">+I14+J14+K14</f>
        <v>32958</v>
      </c>
      <c r="I14" s="239">
        <f>+I15+I16+I17+I18+I19+I20+I21</f>
        <v>0</v>
      </c>
      <c r="J14" s="239">
        <f>+J15+J16+J17+J18+J19+J20+J21</f>
        <v>0</v>
      </c>
      <c r="K14" s="239">
        <f>+K15+K16+K17+K18+K19+K20+K21</f>
        <v>32958</v>
      </c>
      <c r="L14" s="250"/>
      <c r="M14" s="232">
        <f>+M15+M16+M17+M18+M19+M20+M21</f>
        <v>258</v>
      </c>
      <c r="N14" s="253">
        <f>+O14+S14+T14</f>
        <v>2051228</v>
      </c>
      <c r="O14" s="63">
        <f>+P14+Q14+R14</f>
        <v>2051228</v>
      </c>
      <c r="P14" s="239"/>
      <c r="Q14" s="232"/>
      <c r="R14" s="232">
        <v>2051228</v>
      </c>
      <c r="S14" s="250"/>
      <c r="T14" s="232"/>
      <c r="V14" s="264">
        <v>1863706</v>
      </c>
    </row>
    <row r="15" spans="1:22" ht="12.75" customHeight="1" thickBot="1">
      <c r="A15" s="98"/>
      <c r="B15" s="139"/>
      <c r="C15" s="249" t="s">
        <v>51</v>
      </c>
      <c r="D15" s="406" t="s">
        <v>262</v>
      </c>
      <c r="E15" s="352"/>
      <c r="F15" s="139"/>
      <c r="G15" s="63">
        <f t="shared" si="0"/>
        <v>33216</v>
      </c>
      <c r="H15" s="63">
        <f t="shared" si="3"/>
        <v>32958</v>
      </c>
      <c r="I15" s="224"/>
      <c r="J15" s="224"/>
      <c r="K15" s="224">
        <v>32958</v>
      </c>
      <c r="L15" s="243"/>
      <c r="M15" s="99">
        <v>258</v>
      </c>
      <c r="N15" s="253"/>
      <c r="O15" s="63"/>
      <c r="P15" s="224"/>
      <c r="Q15" s="226"/>
      <c r="R15" s="260"/>
      <c r="S15" s="243"/>
      <c r="T15" s="99"/>
    </row>
    <row r="16" spans="1:22" ht="12.75" customHeight="1" thickBot="1">
      <c r="A16" s="98"/>
      <c r="B16" s="139"/>
      <c r="C16" s="249" t="s">
        <v>49</v>
      </c>
      <c r="D16" s="406" t="s">
        <v>261</v>
      </c>
      <c r="E16" s="352"/>
      <c r="F16" s="139"/>
      <c r="G16" s="63">
        <f t="shared" si="0"/>
        <v>0</v>
      </c>
      <c r="H16" s="63">
        <f t="shared" si="3"/>
        <v>0</v>
      </c>
      <c r="I16" s="224"/>
      <c r="J16" s="224"/>
      <c r="K16" s="224">
        <v>0</v>
      </c>
      <c r="L16" s="235"/>
      <c r="M16" s="94"/>
      <c r="N16" s="253"/>
      <c r="O16" s="63"/>
      <c r="P16" s="224"/>
      <c r="Q16" s="224"/>
      <c r="R16" s="260"/>
      <c r="S16" s="235"/>
      <c r="T16" s="94"/>
      <c r="V16" s="264" t="s">
        <v>269</v>
      </c>
    </row>
    <row r="17" spans="1:22" ht="14.25" customHeight="1" thickBot="1">
      <c r="A17" s="98"/>
      <c r="B17" s="139"/>
      <c r="C17" s="249" t="s">
        <v>260</v>
      </c>
      <c r="D17" s="406" t="s">
        <v>259</v>
      </c>
      <c r="E17" s="352"/>
      <c r="F17" s="139"/>
      <c r="G17" s="63">
        <f t="shared" si="0"/>
        <v>0</v>
      </c>
      <c r="H17" s="63">
        <f t="shared" si="3"/>
        <v>0</v>
      </c>
      <c r="I17" s="224"/>
      <c r="J17" s="224"/>
      <c r="K17" s="224">
        <v>0</v>
      </c>
      <c r="L17" s="235"/>
      <c r="M17" s="94"/>
      <c r="N17" s="253"/>
      <c r="O17" s="63"/>
      <c r="P17" s="224"/>
      <c r="Q17" s="224"/>
      <c r="R17" s="260"/>
      <c r="S17" s="235"/>
      <c r="T17" s="94"/>
      <c r="V17" s="264" t="s">
        <v>269</v>
      </c>
    </row>
    <row r="18" spans="1:22" ht="12.75" customHeight="1" thickBot="1">
      <c r="A18" s="98"/>
      <c r="B18" s="139"/>
      <c r="C18" s="249" t="s">
        <v>258</v>
      </c>
      <c r="D18" s="406" t="s">
        <v>257</v>
      </c>
      <c r="E18" s="352"/>
      <c r="F18" s="139"/>
      <c r="G18" s="63">
        <f t="shared" si="0"/>
        <v>0</v>
      </c>
      <c r="H18" s="63">
        <f t="shared" si="3"/>
        <v>0</v>
      </c>
      <c r="I18" s="224"/>
      <c r="J18" s="224"/>
      <c r="K18" s="224">
        <v>0</v>
      </c>
      <c r="L18" s="235"/>
      <c r="M18" s="94"/>
      <c r="N18" s="253"/>
      <c r="O18" s="63"/>
      <c r="P18" s="224"/>
      <c r="Q18" s="224"/>
      <c r="R18" s="260"/>
      <c r="S18" s="235"/>
      <c r="T18" s="94"/>
    </row>
    <row r="19" spans="1:22" ht="13.5" customHeight="1" thickBot="1">
      <c r="A19" s="98"/>
      <c r="B19" s="139"/>
      <c r="C19" s="249" t="s">
        <v>256</v>
      </c>
      <c r="D19" s="406" t="s">
        <v>255</v>
      </c>
      <c r="E19" s="352"/>
      <c r="F19" s="139"/>
      <c r="G19" s="63">
        <f t="shared" si="0"/>
        <v>0</v>
      </c>
      <c r="H19" s="63">
        <f t="shared" si="3"/>
        <v>0</v>
      </c>
      <c r="I19" s="224"/>
      <c r="J19" s="224"/>
      <c r="K19" s="224">
        <v>0</v>
      </c>
      <c r="L19" s="235"/>
      <c r="M19" s="94"/>
      <c r="N19" s="253"/>
      <c r="O19" s="63"/>
      <c r="P19" s="224"/>
      <c r="Q19" s="224"/>
      <c r="R19" s="260"/>
      <c r="S19" s="235"/>
      <c r="T19" s="94"/>
    </row>
    <row r="20" spans="1:22" ht="13.5" customHeight="1" thickBot="1">
      <c r="A20" s="98"/>
      <c r="B20" s="139"/>
      <c r="C20" s="249" t="s">
        <v>254</v>
      </c>
      <c r="D20" s="406" t="s">
        <v>253</v>
      </c>
      <c r="E20" s="352"/>
      <c r="F20" s="139"/>
      <c r="G20" s="63">
        <f t="shared" si="0"/>
        <v>0</v>
      </c>
      <c r="H20" s="63">
        <f t="shared" si="3"/>
        <v>0</v>
      </c>
      <c r="I20" s="224"/>
      <c r="J20" s="224"/>
      <c r="K20" s="224">
        <v>0</v>
      </c>
      <c r="L20" s="235"/>
      <c r="M20" s="94"/>
      <c r="N20" s="253"/>
      <c r="O20" s="63"/>
      <c r="P20" s="224"/>
      <c r="Q20" s="224"/>
      <c r="R20" s="94"/>
      <c r="S20" s="235"/>
      <c r="T20" s="94"/>
    </row>
    <row r="21" spans="1:22" ht="12" customHeight="1" thickBot="1">
      <c r="A21" s="98"/>
      <c r="B21" s="139"/>
      <c r="C21" s="249" t="s">
        <v>252</v>
      </c>
      <c r="D21" s="406" t="s">
        <v>251</v>
      </c>
      <c r="E21" s="352"/>
      <c r="F21" s="139"/>
      <c r="G21" s="63">
        <f t="shared" si="0"/>
        <v>0</v>
      </c>
      <c r="H21" s="63">
        <f t="shared" si="3"/>
        <v>0</v>
      </c>
      <c r="I21" s="224"/>
      <c r="J21" s="224"/>
      <c r="K21" s="224">
        <v>0</v>
      </c>
      <c r="L21" s="235"/>
      <c r="M21" s="94"/>
      <c r="N21" s="253"/>
      <c r="O21" s="63"/>
      <c r="P21" s="224"/>
      <c r="Q21" s="224"/>
      <c r="R21" s="94"/>
      <c r="S21" s="235"/>
      <c r="T21" s="94"/>
    </row>
    <row r="22" spans="1:22" ht="12.75" customHeight="1" thickBot="1">
      <c r="A22" s="98"/>
      <c r="B22" s="139" t="s">
        <v>47</v>
      </c>
      <c r="C22" s="350" t="s">
        <v>250</v>
      </c>
      <c r="D22" s="351"/>
      <c r="E22" s="352"/>
      <c r="F22" s="139"/>
      <c r="G22" s="63">
        <f t="shared" si="0"/>
        <v>5782</v>
      </c>
      <c r="H22" s="63">
        <f t="shared" si="3"/>
        <v>5782</v>
      </c>
      <c r="I22" s="224"/>
      <c r="J22" s="226">
        <v>5782</v>
      </c>
      <c r="K22" s="224">
        <v>0</v>
      </c>
      <c r="L22" s="235"/>
      <c r="M22" s="94"/>
      <c r="N22" s="253"/>
      <c r="O22" s="63"/>
      <c r="P22" s="224"/>
      <c r="Q22" s="248"/>
      <c r="R22" s="94"/>
      <c r="S22" s="235"/>
      <c r="T22" s="94"/>
    </row>
    <row r="23" spans="1:22" ht="12.75" customHeight="1" thickBot="1">
      <c r="A23" s="203"/>
      <c r="B23" s="160" t="s">
        <v>210</v>
      </c>
      <c r="C23" s="353" t="s">
        <v>249</v>
      </c>
      <c r="D23" s="354"/>
      <c r="E23" s="355"/>
      <c r="F23" s="160"/>
      <c r="G23" s="63">
        <f t="shared" si="0"/>
        <v>0</v>
      </c>
      <c r="H23" s="63">
        <f t="shared" si="3"/>
        <v>0</v>
      </c>
      <c r="I23" s="224"/>
      <c r="J23" s="224"/>
      <c r="K23" s="224">
        <v>0</v>
      </c>
      <c r="L23" s="235"/>
      <c r="M23" s="94">
        <v>0</v>
      </c>
      <c r="N23" s="253"/>
      <c r="O23" s="63"/>
      <c r="P23" s="224"/>
      <c r="Q23" s="224"/>
      <c r="R23" s="94"/>
      <c r="S23" s="235"/>
      <c r="T23" s="94"/>
    </row>
    <row r="24" spans="1:22" ht="15" customHeight="1" thickBot="1">
      <c r="A24" s="74">
        <v>2</v>
      </c>
      <c r="B24" s="371" t="s">
        <v>248</v>
      </c>
      <c r="C24" s="372"/>
      <c r="D24" s="372"/>
      <c r="E24" s="373"/>
      <c r="F24" s="123">
        <v>412000</v>
      </c>
      <c r="G24" s="131">
        <f t="shared" si="0"/>
        <v>6951</v>
      </c>
      <c r="H24" s="234">
        <f t="shared" ref="H24:M24" si="4">+H25+H26+H27</f>
        <v>6905</v>
      </c>
      <c r="I24" s="234">
        <f t="shared" si="4"/>
        <v>0</v>
      </c>
      <c r="J24" s="234">
        <f t="shared" si="4"/>
        <v>1004</v>
      </c>
      <c r="K24" s="234">
        <f t="shared" si="4"/>
        <v>5901</v>
      </c>
      <c r="L24" s="234">
        <f t="shared" si="4"/>
        <v>0</v>
      </c>
      <c r="M24" s="234">
        <f t="shared" si="4"/>
        <v>46</v>
      </c>
      <c r="N24" s="253">
        <f>+O24+S24+T24</f>
        <v>366248</v>
      </c>
      <c r="O24" s="234">
        <f>+P24+Q24+R24</f>
        <v>366248</v>
      </c>
      <c r="P24" s="234">
        <f>+P25+P26+P27</f>
        <v>0</v>
      </c>
      <c r="Q24" s="234">
        <f>+Q25+Q26+Q27</f>
        <v>0</v>
      </c>
      <c r="R24" s="234">
        <f>+R25+R26+R27</f>
        <v>366248</v>
      </c>
      <c r="S24" s="234">
        <f>+S25+S26+S27</f>
        <v>0</v>
      </c>
      <c r="T24" s="234">
        <f>+T25+T26+T27</f>
        <v>0</v>
      </c>
    </row>
    <row r="25" spans="1:22" ht="15" customHeight="1" thickBot="1">
      <c r="A25" s="247"/>
      <c r="B25" s="246" t="s">
        <v>1</v>
      </c>
      <c r="C25" s="413" t="s">
        <v>247</v>
      </c>
      <c r="D25" s="414"/>
      <c r="E25" s="415"/>
      <c r="F25" s="177"/>
      <c r="G25" s="63">
        <f t="shared" si="0"/>
        <v>4679</v>
      </c>
      <c r="H25" s="241">
        <f>+I25+J25+K25</f>
        <v>4648</v>
      </c>
      <c r="I25" s="224"/>
      <c r="J25" s="226">
        <v>674</v>
      </c>
      <c r="K25" s="226">
        <v>3974</v>
      </c>
      <c r="L25" s="233"/>
      <c r="M25" s="232">
        <v>31</v>
      </c>
      <c r="N25" s="253">
        <f>+O25</f>
        <v>241748</v>
      </c>
      <c r="O25" s="234">
        <f>+R25</f>
        <v>241748</v>
      </c>
      <c r="P25" s="224"/>
      <c r="Q25" s="226"/>
      <c r="R25" s="284">
        <v>241748</v>
      </c>
      <c r="S25" s="233"/>
      <c r="T25" s="232"/>
    </row>
    <row r="26" spans="1:22" ht="15" customHeight="1" thickBot="1">
      <c r="A26" s="245"/>
      <c r="B26" s="244" t="s">
        <v>43</v>
      </c>
      <c r="C26" s="416" t="s">
        <v>246</v>
      </c>
      <c r="D26" s="417"/>
      <c r="E26" s="418"/>
      <c r="F26" s="116"/>
      <c r="G26" s="63">
        <f t="shared" si="0"/>
        <v>1981</v>
      </c>
      <c r="H26" s="241">
        <f>+I26+J26+K26</f>
        <v>1968</v>
      </c>
      <c r="I26" s="224"/>
      <c r="J26" s="226">
        <v>290</v>
      </c>
      <c r="K26" s="226">
        <v>1678</v>
      </c>
      <c r="L26" s="243"/>
      <c r="M26" s="99">
        <v>13</v>
      </c>
      <c r="N26" s="253">
        <f>+O26</f>
        <v>124500</v>
      </c>
      <c r="O26" s="234">
        <f>+R26</f>
        <v>124500</v>
      </c>
      <c r="P26" s="224"/>
      <c r="Q26" s="226"/>
      <c r="R26" s="284">
        <v>124500</v>
      </c>
      <c r="S26" s="243"/>
      <c r="T26" s="99"/>
    </row>
    <row r="27" spans="1:22" ht="15" customHeight="1" thickBot="1">
      <c r="A27" s="205"/>
      <c r="B27" s="242" t="s">
        <v>41</v>
      </c>
      <c r="C27" s="419" t="s">
        <v>245</v>
      </c>
      <c r="D27" s="420"/>
      <c r="E27" s="421"/>
      <c r="F27" s="123"/>
      <c r="G27" s="63">
        <f t="shared" si="0"/>
        <v>291</v>
      </c>
      <c r="H27" s="241">
        <f>+I27+J27+K27</f>
        <v>289</v>
      </c>
      <c r="I27" s="224"/>
      <c r="J27" s="226">
        <v>40</v>
      </c>
      <c r="K27" s="226">
        <v>249</v>
      </c>
      <c r="L27" s="235"/>
      <c r="M27" s="94">
        <v>2</v>
      </c>
      <c r="N27" s="253"/>
      <c r="O27" s="241"/>
      <c r="P27" s="224"/>
      <c r="Q27" s="226"/>
      <c r="R27" s="285"/>
      <c r="S27" s="235"/>
      <c r="T27" s="94"/>
    </row>
    <row r="28" spans="1:22" ht="12.75" customHeight="1" thickBot="1">
      <c r="A28" s="74">
        <v>3</v>
      </c>
      <c r="B28" s="371" t="s">
        <v>244</v>
      </c>
      <c r="C28" s="372"/>
      <c r="D28" s="372"/>
      <c r="E28" s="373"/>
      <c r="F28" s="63">
        <v>413000</v>
      </c>
      <c r="G28" s="131">
        <f t="shared" si="0"/>
        <v>0</v>
      </c>
      <c r="H28" s="176">
        <f t="shared" ref="H28:M28" si="5">+H29+H30+H31</f>
        <v>0</v>
      </c>
      <c r="I28" s="176">
        <f t="shared" si="5"/>
        <v>0</v>
      </c>
      <c r="J28" s="176">
        <f t="shared" si="5"/>
        <v>0</v>
      </c>
      <c r="K28" s="176">
        <f t="shared" si="5"/>
        <v>0</v>
      </c>
      <c r="L28" s="176">
        <f t="shared" si="5"/>
        <v>0</v>
      </c>
      <c r="M28" s="176">
        <f t="shared" si="5"/>
        <v>0</v>
      </c>
      <c r="N28" s="253">
        <f>+O28+S28+T28</f>
        <v>9360</v>
      </c>
      <c r="O28" s="176">
        <f>+P28+Q28+R28</f>
        <v>9360</v>
      </c>
      <c r="P28" s="176">
        <f t="shared" ref="P28:T28" si="6">+P29+P30+P31</f>
        <v>0</v>
      </c>
      <c r="Q28" s="176">
        <f t="shared" si="6"/>
        <v>0</v>
      </c>
      <c r="R28" s="176">
        <f t="shared" si="6"/>
        <v>9360</v>
      </c>
      <c r="S28" s="176">
        <f t="shared" si="6"/>
        <v>0</v>
      </c>
      <c r="T28" s="176">
        <f t="shared" si="6"/>
        <v>0</v>
      </c>
    </row>
    <row r="29" spans="1:22" ht="12.75" customHeight="1" thickBot="1">
      <c r="A29" s="240"/>
      <c r="B29" s="136" t="s">
        <v>243</v>
      </c>
      <c r="C29" s="422" t="s">
        <v>242</v>
      </c>
      <c r="D29" s="369"/>
      <c r="E29" s="370"/>
      <c r="F29" s="239"/>
      <c r="G29" s="63">
        <f t="shared" si="0"/>
        <v>0</v>
      </c>
      <c r="H29" s="236">
        <f>+I29+J29+K29</f>
        <v>0</v>
      </c>
      <c r="I29" s="224"/>
      <c r="J29" s="224"/>
      <c r="K29" s="224">
        <v>0</v>
      </c>
      <c r="L29" s="233"/>
      <c r="M29" s="232"/>
      <c r="N29" s="253">
        <f>+O29</f>
        <v>9360</v>
      </c>
      <c r="O29" s="236">
        <f>+R29</f>
        <v>9360</v>
      </c>
      <c r="P29" s="224"/>
      <c r="Q29" s="224"/>
      <c r="R29" s="286">
        <v>9360</v>
      </c>
      <c r="S29" s="233"/>
      <c r="T29" s="232"/>
    </row>
    <row r="30" spans="1:22" ht="12.75" customHeight="1" thickBot="1">
      <c r="A30" s="228"/>
      <c r="B30" s="136" t="s">
        <v>241</v>
      </c>
      <c r="C30" s="350" t="s">
        <v>240</v>
      </c>
      <c r="D30" s="351"/>
      <c r="E30" s="352"/>
      <c r="F30" s="139"/>
      <c r="G30" s="63">
        <f t="shared" si="0"/>
        <v>0</v>
      </c>
      <c r="H30" s="236">
        <f>+I30+J30+K30</f>
        <v>0</v>
      </c>
      <c r="I30" s="224"/>
      <c r="J30" s="224"/>
      <c r="K30" s="224">
        <v>0</v>
      </c>
      <c r="L30" s="238"/>
      <c r="M30" s="237"/>
      <c r="N30" s="253"/>
      <c r="O30" s="236"/>
      <c r="P30" s="224"/>
      <c r="Q30" s="224"/>
      <c r="R30" s="287"/>
      <c r="S30" s="238"/>
      <c r="T30" s="237"/>
      <c r="V30" s="264" t="s">
        <v>269</v>
      </c>
    </row>
    <row r="31" spans="1:22" ht="13.5" customHeight="1" thickBot="1">
      <c r="A31" s="203"/>
      <c r="B31" s="135" t="s">
        <v>239</v>
      </c>
      <c r="C31" s="353" t="s">
        <v>238</v>
      </c>
      <c r="D31" s="354"/>
      <c r="E31" s="355"/>
      <c r="F31" s="160"/>
      <c r="G31" s="63">
        <f t="shared" si="0"/>
        <v>0</v>
      </c>
      <c r="H31" s="236">
        <f>+I31+J31+K31</f>
        <v>0</v>
      </c>
      <c r="I31" s="224"/>
      <c r="J31" s="224"/>
      <c r="K31" s="224">
        <v>0</v>
      </c>
      <c r="L31" s="235"/>
      <c r="M31" s="164"/>
      <c r="N31" s="253"/>
      <c r="O31" s="236"/>
      <c r="P31" s="224"/>
      <c r="Q31" s="224"/>
      <c r="R31" s="274"/>
      <c r="S31" s="235"/>
      <c r="T31" s="164"/>
    </row>
    <row r="32" spans="1:22" ht="14.25" customHeight="1" thickBot="1">
      <c r="A32" s="74">
        <v>4</v>
      </c>
      <c r="B32" s="371" t="s">
        <v>237</v>
      </c>
      <c r="C32" s="372"/>
      <c r="D32" s="372"/>
      <c r="E32" s="373"/>
      <c r="F32" s="63">
        <v>414000</v>
      </c>
      <c r="G32" s="131">
        <f t="shared" si="0"/>
        <v>229</v>
      </c>
      <c r="H32" s="234">
        <f t="shared" ref="H32:M32" si="7">+H33+H34+H35</f>
        <v>229</v>
      </c>
      <c r="I32" s="234">
        <f t="shared" si="7"/>
        <v>0</v>
      </c>
      <c r="J32" s="234">
        <f t="shared" si="7"/>
        <v>0</v>
      </c>
      <c r="K32" s="234">
        <f t="shared" si="7"/>
        <v>229</v>
      </c>
      <c r="L32" s="234">
        <f t="shared" si="7"/>
        <v>0</v>
      </c>
      <c r="M32" s="234">
        <f t="shared" si="7"/>
        <v>0</v>
      </c>
      <c r="N32" s="253">
        <f>+O32+T32+S32</f>
        <v>38338</v>
      </c>
      <c r="O32" s="234">
        <f>+P32+Q32+R32</f>
        <v>38338</v>
      </c>
      <c r="P32" s="234">
        <f>+P33+P34+P35</f>
        <v>0</v>
      </c>
      <c r="Q32" s="234">
        <f>+Q33+Q34+Q35</f>
        <v>0</v>
      </c>
      <c r="R32" s="234">
        <f>+R33+R34+R35</f>
        <v>38338</v>
      </c>
      <c r="S32" s="234">
        <f>+S33+S34+S35</f>
        <v>0</v>
      </c>
      <c r="T32" s="234">
        <f>+T33+T34+T35</f>
        <v>0</v>
      </c>
    </row>
    <row r="33" spans="1:23" ht="14.25" customHeight="1" thickBot="1">
      <c r="A33" s="228"/>
      <c r="B33" s="136" t="s">
        <v>30</v>
      </c>
      <c r="C33" s="384" t="s">
        <v>236</v>
      </c>
      <c r="D33" s="385"/>
      <c r="E33" s="386"/>
      <c r="F33" s="136"/>
      <c r="G33" s="63">
        <f t="shared" si="0"/>
        <v>0</v>
      </c>
      <c r="H33" s="81">
        <f>+I33+J33+K33</f>
        <v>0</v>
      </c>
      <c r="I33" s="224"/>
      <c r="J33" s="224"/>
      <c r="K33" s="224">
        <v>0</v>
      </c>
      <c r="L33" s="233"/>
      <c r="M33" s="232"/>
      <c r="N33" s="253"/>
      <c r="O33" s="81"/>
      <c r="P33" s="224"/>
      <c r="Q33" s="224"/>
      <c r="R33" s="288"/>
      <c r="S33" s="233"/>
      <c r="T33" s="232"/>
    </row>
    <row r="34" spans="1:23" ht="13.5" customHeight="1" thickBot="1">
      <c r="A34" s="231"/>
      <c r="B34" s="168" t="s">
        <v>167</v>
      </c>
      <c r="C34" s="377" t="s">
        <v>235</v>
      </c>
      <c r="D34" s="348"/>
      <c r="E34" s="349"/>
      <c r="F34" s="168"/>
      <c r="G34" s="63">
        <f t="shared" si="0"/>
        <v>229</v>
      </c>
      <c r="H34" s="81">
        <f>+I34+J34+K34</f>
        <v>229</v>
      </c>
      <c r="I34" s="224"/>
      <c r="J34" s="224"/>
      <c r="K34" s="224">
        <v>229</v>
      </c>
      <c r="L34" s="225"/>
      <c r="M34" s="85">
        <v>0</v>
      </c>
      <c r="N34" s="253">
        <f>+R34</f>
        <v>38338</v>
      </c>
      <c r="O34" s="81">
        <f>+R34</f>
        <v>38338</v>
      </c>
      <c r="P34" s="224"/>
      <c r="Q34" s="224"/>
      <c r="R34" s="289">
        <v>38338</v>
      </c>
      <c r="S34" s="225"/>
      <c r="T34" s="85"/>
    </row>
    <row r="35" spans="1:23" ht="12" customHeight="1" thickBot="1">
      <c r="A35" s="203"/>
      <c r="B35" s="135" t="s">
        <v>234</v>
      </c>
      <c r="C35" s="353" t="s">
        <v>233</v>
      </c>
      <c r="D35" s="354"/>
      <c r="E35" s="355"/>
      <c r="F35" s="135"/>
      <c r="G35" s="63">
        <f t="shared" si="0"/>
        <v>0</v>
      </c>
      <c r="H35" s="81">
        <f>+I35+J35+K35</f>
        <v>0</v>
      </c>
      <c r="I35" s="224"/>
      <c r="J35" s="226">
        <v>0</v>
      </c>
      <c r="K35" s="224">
        <v>0</v>
      </c>
      <c r="L35" s="230"/>
      <c r="M35" s="229">
        <v>0</v>
      </c>
      <c r="N35" s="253"/>
      <c r="O35" s="81"/>
      <c r="P35" s="224"/>
      <c r="Q35" s="226"/>
      <c r="R35" s="290"/>
      <c r="S35" s="230"/>
      <c r="T35" s="229"/>
    </row>
    <row r="36" spans="1:23" ht="14.25" customHeight="1" thickBot="1">
      <c r="A36" s="74">
        <v>5</v>
      </c>
      <c r="B36" s="371" t="s">
        <v>232</v>
      </c>
      <c r="C36" s="372"/>
      <c r="D36" s="372"/>
      <c r="E36" s="373"/>
      <c r="F36" s="63">
        <v>415000</v>
      </c>
      <c r="G36" s="68">
        <f t="shared" si="0"/>
        <v>888</v>
      </c>
      <c r="H36" s="221">
        <f t="shared" ref="H36:M36" si="8">+H37+H38</f>
        <v>888</v>
      </c>
      <c r="I36" s="221">
        <f t="shared" si="8"/>
        <v>0</v>
      </c>
      <c r="J36" s="221">
        <f t="shared" si="8"/>
        <v>205</v>
      </c>
      <c r="K36" s="221">
        <f t="shared" si="8"/>
        <v>683</v>
      </c>
      <c r="L36" s="221">
        <f t="shared" si="8"/>
        <v>0</v>
      </c>
      <c r="M36" s="221">
        <f t="shared" si="8"/>
        <v>0</v>
      </c>
      <c r="N36" s="253">
        <f>+O36+S36+T36</f>
        <v>40520</v>
      </c>
      <c r="O36" s="221">
        <f>+P36+Q36+R36</f>
        <v>40520</v>
      </c>
      <c r="P36" s="221">
        <f>+P37+P38</f>
        <v>0</v>
      </c>
      <c r="Q36" s="221">
        <f>+Q37+Q38</f>
        <v>0</v>
      </c>
      <c r="R36" s="221">
        <f>+R37+R38</f>
        <v>40520</v>
      </c>
      <c r="S36" s="221">
        <f>+S37+S38</f>
        <v>0</v>
      </c>
      <c r="T36" s="221">
        <f>+T37+T38</f>
        <v>0</v>
      </c>
    </row>
    <row r="37" spans="1:23" ht="13.5" customHeight="1" thickBot="1">
      <c r="A37" s="228"/>
      <c r="B37" s="227" t="s">
        <v>164</v>
      </c>
      <c r="C37" s="384" t="s">
        <v>231</v>
      </c>
      <c r="D37" s="385"/>
      <c r="E37" s="386"/>
      <c r="F37" s="136"/>
      <c r="G37" s="81">
        <f t="shared" si="0"/>
        <v>888</v>
      </c>
      <c r="H37" s="80">
        <f>+I37+J37+K37</f>
        <v>888</v>
      </c>
      <c r="I37" s="224"/>
      <c r="J37" s="226">
        <v>205</v>
      </c>
      <c r="K37" s="226">
        <v>683</v>
      </c>
      <c r="L37" s="225"/>
      <c r="M37" s="85">
        <v>0</v>
      </c>
      <c r="N37" s="253">
        <f>+O37</f>
        <v>40520</v>
      </c>
      <c r="O37" s="221">
        <f>+R37</f>
        <v>40520</v>
      </c>
      <c r="P37" s="224"/>
      <c r="Q37" s="226"/>
      <c r="R37" s="216">
        <v>40520</v>
      </c>
      <c r="S37" s="225"/>
      <c r="T37" s="85"/>
    </row>
    <row r="38" spans="1:23" ht="13.5" customHeight="1" thickBot="1">
      <c r="A38" s="203"/>
      <c r="B38" s="135" t="s">
        <v>162</v>
      </c>
      <c r="C38" s="397" t="s">
        <v>230</v>
      </c>
      <c r="D38" s="398"/>
      <c r="E38" s="399"/>
      <c r="F38" s="135"/>
      <c r="G38" s="81">
        <f t="shared" si="0"/>
        <v>0</v>
      </c>
      <c r="H38" s="80">
        <f>+I38+J38+K38</f>
        <v>0</v>
      </c>
      <c r="I38" s="224"/>
      <c r="J38" s="224"/>
      <c r="K38" s="224">
        <v>0</v>
      </c>
      <c r="L38" s="223"/>
      <c r="M38" s="108">
        <v>0</v>
      </c>
      <c r="N38" s="253"/>
      <c r="O38" s="80"/>
      <c r="P38" s="224"/>
      <c r="Q38" s="224"/>
      <c r="R38" s="291"/>
      <c r="S38" s="223"/>
      <c r="T38" s="108"/>
    </row>
    <row r="39" spans="1:23" ht="13.5" customHeight="1" thickBot="1">
      <c r="A39" s="74">
        <v>6</v>
      </c>
      <c r="B39" s="381" t="s">
        <v>229</v>
      </c>
      <c r="C39" s="382"/>
      <c r="D39" s="382"/>
      <c r="E39" s="410"/>
      <c r="F39" s="222">
        <v>416000</v>
      </c>
      <c r="G39" s="131">
        <f t="shared" si="0"/>
        <v>829</v>
      </c>
      <c r="H39" s="221">
        <f>+I39+J39+K39</f>
        <v>829</v>
      </c>
      <c r="I39" s="220">
        <v>0</v>
      </c>
      <c r="J39" s="220">
        <v>0</v>
      </c>
      <c r="K39" s="220">
        <v>829</v>
      </c>
      <c r="L39" s="72">
        <v>0</v>
      </c>
      <c r="M39" s="71">
        <v>0</v>
      </c>
      <c r="N39" s="253">
        <f>+O39+S39+T39</f>
        <v>35763</v>
      </c>
      <c r="O39" s="221">
        <f>+P39+Q39+R39</f>
        <v>35763</v>
      </c>
      <c r="P39" s="220"/>
      <c r="Q39" s="220"/>
      <c r="R39" s="71">
        <v>35763</v>
      </c>
      <c r="S39" s="72"/>
      <c r="T39" s="71"/>
    </row>
    <row r="40" spans="1:23" ht="13.5" customHeight="1" thickBot="1">
      <c r="A40" s="219">
        <v>7</v>
      </c>
      <c r="B40" s="411" t="s">
        <v>228</v>
      </c>
      <c r="C40" s="382"/>
      <c r="D40" s="382"/>
      <c r="E40" s="412"/>
      <c r="F40" s="218">
        <v>420000</v>
      </c>
      <c r="G40" s="131">
        <f t="shared" si="0"/>
        <v>0</v>
      </c>
      <c r="H40" s="217">
        <v>0</v>
      </c>
      <c r="I40" s="216">
        <v>0</v>
      </c>
      <c r="J40" s="216">
        <v>0</v>
      </c>
      <c r="K40" s="216">
        <v>0</v>
      </c>
      <c r="L40" s="215">
        <v>0</v>
      </c>
      <c r="M40" s="71">
        <v>0</v>
      </c>
      <c r="N40" s="253">
        <f>+O40+S40+T40</f>
        <v>0</v>
      </c>
      <c r="O40" s="217">
        <f>+P40+Q40+R40</f>
        <v>0</v>
      </c>
      <c r="P40" s="216"/>
      <c r="Q40" s="216"/>
      <c r="R40" s="71"/>
      <c r="S40" s="215"/>
      <c r="T40" s="71"/>
    </row>
    <row r="41" spans="1:23" ht="13.5" thickBot="1">
      <c r="A41" s="214"/>
      <c r="B41" s="211"/>
      <c r="C41" s="211"/>
      <c r="D41" s="213"/>
      <c r="E41" s="212"/>
      <c r="F41" s="211"/>
      <c r="G41" s="210"/>
      <c r="H41" s="209"/>
      <c r="I41" s="209"/>
      <c r="J41" s="209"/>
      <c r="K41" s="209"/>
      <c r="L41" s="209"/>
      <c r="M41" s="181"/>
      <c r="N41" s="292"/>
      <c r="O41" s="209"/>
      <c r="P41" s="209"/>
      <c r="Q41" s="209"/>
      <c r="R41" s="181"/>
      <c r="S41" s="209"/>
      <c r="T41" s="181"/>
    </row>
    <row r="42" spans="1:23" ht="23.25" customHeight="1" thickBot="1">
      <c r="A42" s="378" t="s">
        <v>59</v>
      </c>
      <c r="B42" s="423" t="s">
        <v>58</v>
      </c>
      <c r="C42" s="424"/>
      <c r="D42" s="424"/>
      <c r="E42" s="425"/>
      <c r="F42" s="378" t="s">
        <v>57</v>
      </c>
      <c r="G42" s="403" t="s">
        <v>98</v>
      </c>
      <c r="H42" s="404"/>
      <c r="I42" s="404"/>
      <c r="J42" s="404"/>
      <c r="K42" s="404"/>
      <c r="L42" s="404"/>
      <c r="M42" s="405"/>
      <c r="N42" s="403" t="s">
        <v>276</v>
      </c>
      <c r="O42" s="404"/>
      <c r="P42" s="404"/>
      <c r="Q42" s="404"/>
      <c r="R42" s="404"/>
      <c r="S42" s="404"/>
      <c r="T42" s="405"/>
    </row>
    <row r="43" spans="1:23" ht="13.5" customHeight="1" thickBot="1">
      <c r="A43" s="379"/>
      <c r="B43" s="426"/>
      <c r="C43" s="427"/>
      <c r="D43" s="427"/>
      <c r="E43" s="428"/>
      <c r="F43" s="379"/>
      <c r="G43" s="432" t="s">
        <v>97</v>
      </c>
      <c r="H43" s="403" t="s">
        <v>96</v>
      </c>
      <c r="I43" s="404"/>
      <c r="J43" s="404"/>
      <c r="K43" s="405"/>
      <c r="L43" s="378" t="s">
        <v>95</v>
      </c>
      <c r="M43" s="378" t="s">
        <v>94</v>
      </c>
      <c r="N43" s="432" t="s">
        <v>97</v>
      </c>
      <c r="O43" s="403" t="s">
        <v>96</v>
      </c>
      <c r="P43" s="404"/>
      <c r="Q43" s="404"/>
      <c r="R43" s="405"/>
      <c r="S43" s="378" t="s">
        <v>95</v>
      </c>
      <c r="T43" s="378" t="s">
        <v>94</v>
      </c>
    </row>
    <row r="44" spans="1:23" ht="20.25" customHeight="1" thickBot="1">
      <c r="A44" s="380"/>
      <c r="B44" s="429"/>
      <c r="C44" s="430"/>
      <c r="D44" s="430"/>
      <c r="E44" s="431"/>
      <c r="F44" s="380"/>
      <c r="G44" s="433"/>
      <c r="H44" s="155" t="s">
        <v>93</v>
      </c>
      <c r="I44" s="155" t="s">
        <v>92</v>
      </c>
      <c r="J44" s="155" t="s">
        <v>91</v>
      </c>
      <c r="K44" s="151" t="s">
        <v>4</v>
      </c>
      <c r="L44" s="380"/>
      <c r="M44" s="380"/>
      <c r="N44" s="433"/>
      <c r="O44" s="154" t="s">
        <v>93</v>
      </c>
      <c r="P44" s="154" t="s">
        <v>92</v>
      </c>
      <c r="Q44" s="154" t="s">
        <v>91</v>
      </c>
      <c r="R44" s="153" t="s">
        <v>4</v>
      </c>
      <c r="S44" s="380"/>
      <c r="T44" s="380"/>
    </row>
    <row r="45" spans="1:23" ht="13.5" customHeight="1" thickBot="1">
      <c r="A45" s="151">
        <v>0</v>
      </c>
      <c r="B45" s="400">
        <v>1</v>
      </c>
      <c r="C45" s="401"/>
      <c r="D45" s="401"/>
      <c r="E45" s="402"/>
      <c r="F45" s="151">
        <v>2</v>
      </c>
      <c r="G45" s="208">
        <v>10</v>
      </c>
      <c r="H45" s="207">
        <v>11</v>
      </c>
      <c r="I45" s="207">
        <v>12</v>
      </c>
      <c r="J45" s="207">
        <v>13</v>
      </c>
      <c r="K45" s="207">
        <v>14</v>
      </c>
      <c r="L45" s="207">
        <v>15</v>
      </c>
      <c r="M45" s="206">
        <v>16</v>
      </c>
      <c r="N45" s="208">
        <v>10</v>
      </c>
      <c r="O45" s="207">
        <v>11</v>
      </c>
      <c r="P45" s="207">
        <v>12</v>
      </c>
      <c r="Q45" s="207">
        <v>13</v>
      </c>
      <c r="R45" s="207">
        <v>14</v>
      </c>
      <c r="S45" s="207">
        <v>15</v>
      </c>
      <c r="T45" s="206">
        <v>16</v>
      </c>
    </row>
    <row r="46" spans="1:23" ht="15.75" customHeight="1" thickBot="1">
      <c r="A46" s="381" t="s">
        <v>227</v>
      </c>
      <c r="B46" s="382"/>
      <c r="C46" s="382"/>
      <c r="D46" s="382"/>
      <c r="E46" s="382"/>
      <c r="F46" s="382"/>
      <c r="G46" s="434"/>
      <c r="H46" s="434"/>
      <c r="I46" s="434"/>
      <c r="J46" s="434"/>
      <c r="K46" s="434"/>
      <c r="L46" s="434"/>
      <c r="M46" s="435"/>
      <c r="N46" s="441"/>
      <c r="O46" s="434"/>
      <c r="P46" s="434"/>
      <c r="Q46" s="434"/>
      <c r="R46" s="434"/>
      <c r="S46" s="434"/>
      <c r="T46" s="435"/>
      <c r="W46" s="264" t="s">
        <v>272</v>
      </c>
    </row>
    <row r="47" spans="1:23" ht="15" customHeight="1" thickBot="1">
      <c r="A47" s="205">
        <v>1</v>
      </c>
      <c r="B47" s="381" t="s">
        <v>226</v>
      </c>
      <c r="C47" s="382"/>
      <c r="D47" s="382"/>
      <c r="E47" s="410"/>
      <c r="F47" s="123">
        <v>421000</v>
      </c>
      <c r="G47" s="176">
        <f t="shared" ref="G47:G81" si="9">+H47+L47+M47</f>
        <v>5829</v>
      </c>
      <c r="H47" s="176">
        <f>H48+H49+H57+H60+H61+H64+H65</f>
        <v>5821</v>
      </c>
      <c r="I47" s="176">
        <f>+I48+I49+I57+I60+I61+I64+I65</f>
        <v>0</v>
      </c>
      <c r="J47" s="176">
        <f>+J48+J49+J57+J60+J61+J64+J65</f>
        <v>0</v>
      </c>
      <c r="K47" s="176">
        <f>+K48+K49+K57+K60+K61+K64+K65</f>
        <v>5821</v>
      </c>
      <c r="L47" s="176">
        <f>+L48+L49+L57+L60+L61+L64+L65</f>
        <v>0</v>
      </c>
      <c r="M47" s="176">
        <f>+M48+M49+M57+M60+M61+M64+M65</f>
        <v>8</v>
      </c>
      <c r="N47" s="176">
        <f>+O47+S47+T47</f>
        <v>145629</v>
      </c>
      <c r="O47" s="176">
        <f>+P47+Q47+R47</f>
        <v>145529</v>
      </c>
      <c r="P47" s="176">
        <f>+P48+P49+P50+P51+P52+P53+P54+P55+P56+P57+P58++P59+P60+P61+P62+P63+P64+P65</f>
        <v>0</v>
      </c>
      <c r="Q47" s="176">
        <f>+Q48+Q50+Q49+Q51+Q52+Q53+Q54+Q55+Q56+Q57+Q58+Q59+Q60+Q61+Q62+Q63+Q64+Q65</f>
        <v>0</v>
      </c>
      <c r="R47" s="176">
        <f>+R48+R49+R57+R60+R61+R65</f>
        <v>145529</v>
      </c>
      <c r="S47" s="176">
        <v>100</v>
      </c>
      <c r="T47" s="176"/>
      <c r="V47" s="264" t="s">
        <v>269</v>
      </c>
    </row>
    <row r="48" spans="1:23" ht="15.75" customHeight="1" thickBot="1">
      <c r="A48" s="105"/>
      <c r="B48" s="171" t="s">
        <v>53</v>
      </c>
      <c r="C48" s="384" t="s">
        <v>225</v>
      </c>
      <c r="D48" s="385"/>
      <c r="E48" s="386"/>
      <c r="F48" s="136"/>
      <c r="G48" s="123">
        <f t="shared" si="9"/>
        <v>186</v>
      </c>
      <c r="H48" s="202">
        <f t="shared" ref="H48:H65" si="10">+I48+J48+K48</f>
        <v>178</v>
      </c>
      <c r="I48" s="202"/>
      <c r="J48" s="202"/>
      <c r="K48" s="202">
        <v>178</v>
      </c>
      <c r="L48" s="202"/>
      <c r="M48" s="202">
        <v>8</v>
      </c>
      <c r="N48" s="253">
        <f>+O48+S48+T48</f>
        <v>3000</v>
      </c>
      <c r="O48" s="176">
        <f>+R48</f>
        <v>3000</v>
      </c>
      <c r="P48" s="202"/>
      <c r="Q48" s="202"/>
      <c r="R48" s="281">
        <v>3000</v>
      </c>
      <c r="S48" s="202"/>
      <c r="T48" s="202"/>
    </row>
    <row r="49" spans="1:22" ht="12.75" customHeight="1" thickBot="1">
      <c r="A49" s="98"/>
      <c r="B49" s="139" t="s">
        <v>47</v>
      </c>
      <c r="C49" s="350" t="s">
        <v>224</v>
      </c>
      <c r="D49" s="351"/>
      <c r="E49" s="352"/>
      <c r="F49" s="139"/>
      <c r="G49" s="123">
        <f t="shared" si="9"/>
        <v>5121</v>
      </c>
      <c r="H49" s="202">
        <f t="shared" si="10"/>
        <v>5121</v>
      </c>
      <c r="I49" s="204">
        <f>+I50+I51+I52+I53+I54+I55+I56</f>
        <v>0</v>
      </c>
      <c r="J49" s="204">
        <f>+J50+J51+J52+J53+J54+J55+J56</f>
        <v>0</v>
      </c>
      <c r="K49" s="204">
        <f>+K50+K51+K52+K53+K54+K55+K56</f>
        <v>5121</v>
      </c>
      <c r="L49" s="204">
        <f>+L50+L51+L52+L53+L54+L55+L56</f>
        <v>0</v>
      </c>
      <c r="M49" s="204">
        <f>+M50+M51+M52+M53+M54+M55+M56</f>
        <v>0</v>
      </c>
      <c r="N49" s="176">
        <f>+O49</f>
        <v>122665</v>
      </c>
      <c r="O49" s="176">
        <f>+R49</f>
        <v>122665</v>
      </c>
      <c r="P49" s="204"/>
      <c r="Q49" s="204"/>
      <c r="R49" s="282">
        <f>+R50+R52+R53+R56</f>
        <v>122665</v>
      </c>
      <c r="S49" s="204"/>
      <c r="T49" s="204"/>
      <c r="U49" s="264" t="s">
        <v>269</v>
      </c>
    </row>
    <row r="50" spans="1:22" ht="14.25" customHeight="1" thickBot="1">
      <c r="A50" s="98"/>
      <c r="B50" s="139"/>
      <c r="C50" s="167" t="s">
        <v>223</v>
      </c>
      <c r="D50" s="406" t="s">
        <v>222</v>
      </c>
      <c r="E50" s="352"/>
      <c r="F50" s="139"/>
      <c r="G50" s="123">
        <f t="shared" si="9"/>
        <v>1763</v>
      </c>
      <c r="H50" s="202">
        <f t="shared" si="10"/>
        <v>1763</v>
      </c>
      <c r="I50" s="139"/>
      <c r="J50" s="138"/>
      <c r="K50" s="95">
        <v>1763</v>
      </c>
      <c r="L50" s="95"/>
      <c r="M50" s="164"/>
      <c r="N50" s="176">
        <f>+O50</f>
        <v>43176</v>
      </c>
      <c r="O50" s="176">
        <f>+R50</f>
        <v>43176</v>
      </c>
      <c r="P50" s="139"/>
      <c r="Q50" s="138"/>
      <c r="R50" s="274">
        <v>43176</v>
      </c>
      <c r="S50" s="95"/>
      <c r="T50" s="164"/>
      <c r="V50" s="264" t="s">
        <v>269</v>
      </c>
    </row>
    <row r="51" spans="1:22" ht="12.75" customHeight="1" thickBot="1">
      <c r="A51" s="98"/>
      <c r="B51" s="139"/>
      <c r="C51" s="167" t="s">
        <v>221</v>
      </c>
      <c r="D51" s="406" t="s">
        <v>220</v>
      </c>
      <c r="E51" s="352"/>
      <c r="F51" s="139"/>
      <c r="G51" s="123">
        <f t="shared" si="9"/>
        <v>0</v>
      </c>
      <c r="H51" s="202">
        <f t="shared" si="10"/>
        <v>0</v>
      </c>
      <c r="I51" s="139"/>
      <c r="J51" s="138"/>
      <c r="K51" s="95">
        <v>0</v>
      </c>
      <c r="L51" s="95"/>
      <c r="M51" s="164"/>
      <c r="N51" s="176"/>
      <c r="O51" s="176"/>
      <c r="P51" s="139"/>
      <c r="Q51" s="138"/>
      <c r="R51" s="274"/>
      <c r="S51" s="95"/>
      <c r="T51" s="164"/>
    </row>
    <row r="52" spans="1:22" ht="12.75" customHeight="1" thickBot="1">
      <c r="A52" s="98"/>
      <c r="B52" s="139"/>
      <c r="C52" s="167" t="s">
        <v>219</v>
      </c>
      <c r="D52" s="406" t="s">
        <v>218</v>
      </c>
      <c r="E52" s="352"/>
      <c r="F52" s="139"/>
      <c r="G52" s="123">
        <f t="shared" si="9"/>
        <v>0</v>
      </c>
      <c r="H52" s="202">
        <f t="shared" si="10"/>
        <v>0</v>
      </c>
      <c r="I52" s="139"/>
      <c r="J52" s="138"/>
      <c r="K52" s="95">
        <v>0</v>
      </c>
      <c r="L52" s="95"/>
      <c r="M52" s="164"/>
      <c r="N52" s="176">
        <f>+O52</f>
        <v>1065</v>
      </c>
      <c r="O52" s="176">
        <f>+R52</f>
        <v>1065</v>
      </c>
      <c r="P52" s="139"/>
      <c r="Q52" s="138"/>
      <c r="R52" s="274">
        <v>1065</v>
      </c>
      <c r="S52" s="95"/>
      <c r="T52" s="164"/>
    </row>
    <row r="53" spans="1:22" ht="12.75" customHeight="1" thickBot="1">
      <c r="A53" s="98"/>
      <c r="B53" s="139"/>
      <c r="C53" s="167" t="s">
        <v>217</v>
      </c>
      <c r="D53" s="406" t="s">
        <v>216</v>
      </c>
      <c r="E53" s="352"/>
      <c r="F53" s="139"/>
      <c r="G53" s="123">
        <f t="shared" si="9"/>
        <v>122</v>
      </c>
      <c r="H53" s="202">
        <f t="shared" si="10"/>
        <v>122</v>
      </c>
      <c r="I53" s="139"/>
      <c r="J53" s="138"/>
      <c r="K53" s="95">
        <v>122</v>
      </c>
      <c r="L53" s="95"/>
      <c r="M53" s="164"/>
      <c r="N53" s="176">
        <f>+O53</f>
        <v>924</v>
      </c>
      <c r="O53" s="176">
        <f>+R53</f>
        <v>924</v>
      </c>
      <c r="P53" s="139"/>
      <c r="Q53" s="138"/>
      <c r="R53" s="274">
        <v>924</v>
      </c>
      <c r="S53" s="95"/>
      <c r="T53" s="164"/>
    </row>
    <row r="54" spans="1:22" ht="12.75" customHeight="1" thickBot="1">
      <c r="A54" s="98"/>
      <c r="B54" s="139"/>
      <c r="C54" s="167" t="s">
        <v>215</v>
      </c>
      <c r="D54" s="406" t="s">
        <v>214</v>
      </c>
      <c r="E54" s="352"/>
      <c r="F54" s="139"/>
      <c r="G54" s="123">
        <f t="shared" si="9"/>
        <v>3236</v>
      </c>
      <c r="H54" s="202">
        <f t="shared" si="10"/>
        <v>3236</v>
      </c>
      <c r="I54" s="139"/>
      <c r="J54" s="138"/>
      <c r="K54" s="95">
        <v>3236</v>
      </c>
      <c r="L54" s="95"/>
      <c r="M54" s="164"/>
      <c r="N54" s="176"/>
      <c r="O54" s="176"/>
      <c r="P54" s="139"/>
      <c r="Q54" s="138"/>
      <c r="R54" s="274"/>
      <c r="S54" s="95"/>
      <c r="T54" s="164"/>
    </row>
    <row r="55" spans="1:22" ht="12.75" customHeight="1" thickBot="1">
      <c r="A55" s="98"/>
      <c r="B55" s="139"/>
      <c r="C55" s="167" t="s">
        <v>212</v>
      </c>
      <c r="D55" s="406" t="s">
        <v>213</v>
      </c>
      <c r="E55" s="352"/>
      <c r="F55" s="139"/>
      <c r="G55" s="123">
        <f t="shared" si="9"/>
        <v>0</v>
      </c>
      <c r="H55" s="202">
        <f t="shared" si="10"/>
        <v>0</v>
      </c>
      <c r="I55" s="139"/>
      <c r="J55" s="138"/>
      <c r="K55" s="95">
        <v>0</v>
      </c>
      <c r="L55" s="95"/>
      <c r="M55" s="164"/>
      <c r="N55" s="176"/>
      <c r="O55" s="176"/>
      <c r="P55" s="139"/>
      <c r="Q55" s="138"/>
      <c r="R55" s="274"/>
      <c r="S55" s="95"/>
      <c r="T55" s="164"/>
    </row>
    <row r="56" spans="1:22" ht="13.5" customHeight="1" thickBot="1">
      <c r="A56" s="98"/>
      <c r="B56" s="139"/>
      <c r="C56" s="167" t="s">
        <v>212</v>
      </c>
      <c r="D56" s="406" t="s">
        <v>211</v>
      </c>
      <c r="E56" s="352"/>
      <c r="F56" s="139"/>
      <c r="G56" s="123">
        <f t="shared" si="9"/>
        <v>0</v>
      </c>
      <c r="H56" s="202">
        <f t="shared" si="10"/>
        <v>0</v>
      </c>
      <c r="I56" s="139"/>
      <c r="J56" s="138"/>
      <c r="K56" s="95">
        <v>0</v>
      </c>
      <c r="L56" s="95"/>
      <c r="M56" s="164"/>
      <c r="N56" s="176">
        <f>+O56</f>
        <v>77500</v>
      </c>
      <c r="O56" s="176">
        <f t="shared" ref="O56:O63" si="11">+R56</f>
        <v>77500</v>
      </c>
      <c r="P56" s="139"/>
      <c r="Q56" s="138"/>
      <c r="R56" s="274">
        <v>77500</v>
      </c>
      <c r="S56" s="95"/>
      <c r="T56" s="164"/>
    </row>
    <row r="57" spans="1:22" ht="12.75" customHeight="1" thickBot="1">
      <c r="A57" s="98"/>
      <c r="B57" s="139" t="s">
        <v>210</v>
      </c>
      <c r="C57" s="350" t="s">
        <v>209</v>
      </c>
      <c r="D57" s="351"/>
      <c r="E57" s="352"/>
      <c r="F57" s="139"/>
      <c r="G57" s="123">
        <f t="shared" si="9"/>
        <v>186</v>
      </c>
      <c r="H57" s="202">
        <f t="shared" si="10"/>
        <v>186</v>
      </c>
      <c r="I57" s="204">
        <f>+I58+I59</f>
        <v>0</v>
      </c>
      <c r="J57" s="204">
        <f>+J58+J59</f>
        <v>0</v>
      </c>
      <c r="K57" s="204">
        <f>+K58+K59</f>
        <v>186</v>
      </c>
      <c r="L57" s="204">
        <f>+L58+L59</f>
        <v>0</v>
      </c>
      <c r="M57" s="204">
        <f>+M58+M59</f>
        <v>0</v>
      </c>
      <c r="N57" s="176">
        <f>+O57</f>
        <v>11171</v>
      </c>
      <c r="O57" s="176">
        <f t="shared" si="11"/>
        <v>11171</v>
      </c>
      <c r="P57" s="204"/>
      <c r="Q57" s="204"/>
      <c r="R57" s="282">
        <f>+R58+R59</f>
        <v>11171</v>
      </c>
      <c r="S57" s="204"/>
      <c r="T57" s="204"/>
    </row>
    <row r="58" spans="1:22" ht="16.5" customHeight="1" thickBot="1">
      <c r="A58" s="98"/>
      <c r="B58" s="139"/>
      <c r="C58" s="167" t="s">
        <v>208</v>
      </c>
      <c r="D58" s="406" t="s">
        <v>207</v>
      </c>
      <c r="E58" s="352"/>
      <c r="F58" s="139"/>
      <c r="G58" s="123">
        <f t="shared" si="9"/>
        <v>60</v>
      </c>
      <c r="H58" s="202">
        <f t="shared" si="10"/>
        <v>60</v>
      </c>
      <c r="I58" s="139"/>
      <c r="J58" s="138"/>
      <c r="K58" s="95">
        <v>60</v>
      </c>
      <c r="L58" s="95"/>
      <c r="M58" s="164"/>
      <c r="N58" s="176">
        <f>+O58</f>
        <v>10521</v>
      </c>
      <c r="O58" s="176">
        <f t="shared" si="11"/>
        <v>10521</v>
      </c>
      <c r="P58" s="139"/>
      <c r="Q58" s="138"/>
      <c r="R58" s="274">
        <v>10521</v>
      </c>
      <c r="S58" s="95"/>
      <c r="T58" s="164"/>
    </row>
    <row r="59" spans="1:22" ht="15.75" customHeight="1" thickBot="1">
      <c r="A59" s="98"/>
      <c r="B59" s="139"/>
      <c r="C59" s="167" t="s">
        <v>206</v>
      </c>
      <c r="D59" s="406" t="s">
        <v>205</v>
      </c>
      <c r="E59" s="352"/>
      <c r="F59" s="139"/>
      <c r="G59" s="123">
        <f t="shared" si="9"/>
        <v>126</v>
      </c>
      <c r="H59" s="202">
        <f t="shared" si="10"/>
        <v>126</v>
      </c>
      <c r="I59" s="139"/>
      <c r="J59" s="138"/>
      <c r="K59" s="95">
        <v>126</v>
      </c>
      <c r="L59" s="95"/>
      <c r="M59" s="164"/>
      <c r="N59" s="176">
        <f>+O59</f>
        <v>650</v>
      </c>
      <c r="O59" s="176">
        <f t="shared" si="11"/>
        <v>650</v>
      </c>
      <c r="P59" s="139"/>
      <c r="Q59" s="138"/>
      <c r="R59" s="274">
        <v>650</v>
      </c>
      <c r="S59" s="95"/>
      <c r="T59" s="164"/>
    </row>
    <row r="60" spans="1:22" ht="15" customHeight="1" thickBot="1">
      <c r="A60" s="98"/>
      <c r="B60" s="139" t="s">
        <v>204</v>
      </c>
      <c r="C60" s="350" t="s">
        <v>203</v>
      </c>
      <c r="D60" s="351"/>
      <c r="E60" s="352"/>
      <c r="F60" s="139"/>
      <c r="G60" s="123">
        <f t="shared" si="9"/>
        <v>67</v>
      </c>
      <c r="H60" s="202">
        <f t="shared" si="10"/>
        <v>67</v>
      </c>
      <c r="I60" s="139"/>
      <c r="J60" s="138"/>
      <c r="K60" s="95">
        <f>18+21+28</f>
        <v>67</v>
      </c>
      <c r="L60" s="95"/>
      <c r="M60" s="164"/>
      <c r="N60" s="176">
        <f>+O60+S60</f>
        <v>3270</v>
      </c>
      <c r="O60" s="176">
        <f t="shared" si="11"/>
        <v>3220</v>
      </c>
      <c r="P60" s="139"/>
      <c r="Q60" s="138"/>
      <c r="R60" s="283">
        <v>3220</v>
      </c>
      <c r="S60" s="95">
        <v>50</v>
      </c>
      <c r="T60" s="164"/>
    </row>
    <row r="61" spans="1:22" ht="12.75" customHeight="1" thickBot="1">
      <c r="A61" s="98"/>
      <c r="B61" s="139" t="s">
        <v>202</v>
      </c>
      <c r="C61" s="350" t="s">
        <v>201</v>
      </c>
      <c r="D61" s="351"/>
      <c r="E61" s="352"/>
      <c r="F61" s="139"/>
      <c r="G61" s="123">
        <f t="shared" si="9"/>
        <v>269</v>
      </c>
      <c r="H61" s="202">
        <f t="shared" si="10"/>
        <v>269</v>
      </c>
      <c r="I61" s="204">
        <f>+I62+I63</f>
        <v>0</v>
      </c>
      <c r="J61" s="204">
        <f>+J62+J63</f>
        <v>0</v>
      </c>
      <c r="K61" s="204">
        <f>+K62+K63</f>
        <v>269</v>
      </c>
      <c r="L61" s="204">
        <f>+L62+L63</f>
        <v>0</v>
      </c>
      <c r="M61" s="204">
        <f>+M62+M63</f>
        <v>0</v>
      </c>
      <c r="N61" s="176">
        <f>+O61+S61</f>
        <v>5123</v>
      </c>
      <c r="O61" s="176">
        <f t="shared" si="11"/>
        <v>5073</v>
      </c>
      <c r="P61" s="204"/>
      <c r="Q61" s="204"/>
      <c r="R61" s="282">
        <f>+R62+R63</f>
        <v>5073</v>
      </c>
      <c r="S61" s="204">
        <f>+S62</f>
        <v>50</v>
      </c>
      <c r="T61" s="204"/>
    </row>
    <row r="62" spans="1:22" ht="14.25" customHeight="1" thickBot="1">
      <c r="A62" s="98"/>
      <c r="B62" s="139"/>
      <c r="C62" s="167" t="s">
        <v>200</v>
      </c>
      <c r="D62" s="406" t="s">
        <v>199</v>
      </c>
      <c r="E62" s="352"/>
      <c r="F62" s="139"/>
      <c r="G62" s="123">
        <f t="shared" si="9"/>
        <v>239</v>
      </c>
      <c r="H62" s="202">
        <f t="shared" si="10"/>
        <v>239</v>
      </c>
      <c r="I62" s="139"/>
      <c r="J62" s="138"/>
      <c r="K62" s="95">
        <v>239</v>
      </c>
      <c r="L62" s="95"/>
      <c r="M62" s="164"/>
      <c r="N62" s="298">
        <f>+O62+S62</f>
        <v>3446</v>
      </c>
      <c r="O62" s="202">
        <f t="shared" si="11"/>
        <v>3396</v>
      </c>
      <c r="P62" s="139"/>
      <c r="Q62" s="138"/>
      <c r="R62" s="164">
        <v>3396</v>
      </c>
      <c r="S62" s="95">
        <v>50</v>
      </c>
      <c r="T62" s="164"/>
    </row>
    <row r="63" spans="1:22" ht="15" customHeight="1" thickBot="1">
      <c r="A63" s="98"/>
      <c r="B63" s="139"/>
      <c r="C63" s="167" t="s">
        <v>198</v>
      </c>
      <c r="D63" s="406" t="s">
        <v>197</v>
      </c>
      <c r="E63" s="352"/>
      <c r="F63" s="139"/>
      <c r="G63" s="123">
        <f t="shared" si="9"/>
        <v>30</v>
      </c>
      <c r="H63" s="202">
        <f t="shared" si="10"/>
        <v>30</v>
      </c>
      <c r="I63" s="139"/>
      <c r="J63" s="138"/>
      <c r="K63" s="95">
        <v>30</v>
      </c>
      <c r="L63" s="95"/>
      <c r="M63" s="164"/>
      <c r="N63" s="298">
        <f>+O63</f>
        <v>1677</v>
      </c>
      <c r="O63" s="202">
        <f t="shared" si="11"/>
        <v>1677</v>
      </c>
      <c r="P63" s="139"/>
      <c r="Q63" s="138"/>
      <c r="R63" s="164">
        <v>1677</v>
      </c>
      <c r="S63" s="95"/>
      <c r="T63" s="164"/>
    </row>
    <row r="64" spans="1:22" ht="14.25" customHeight="1" thickBot="1">
      <c r="A64" s="98"/>
      <c r="B64" s="139" t="s">
        <v>196</v>
      </c>
      <c r="C64" s="350" t="s">
        <v>195</v>
      </c>
      <c r="D64" s="351"/>
      <c r="E64" s="352"/>
      <c r="F64" s="139"/>
      <c r="G64" s="123">
        <f t="shared" si="9"/>
        <v>0</v>
      </c>
      <c r="H64" s="202">
        <f t="shared" si="10"/>
        <v>0</v>
      </c>
      <c r="I64" s="139"/>
      <c r="J64" s="138"/>
      <c r="K64" s="95">
        <v>0</v>
      </c>
      <c r="L64" s="95"/>
      <c r="M64" s="164"/>
      <c r="N64" s="123"/>
      <c r="O64" s="202"/>
      <c r="P64" s="139"/>
      <c r="Q64" s="138"/>
      <c r="R64" s="164"/>
      <c r="S64" s="95"/>
      <c r="T64" s="164"/>
    </row>
    <row r="65" spans="1:20" ht="16.5" customHeight="1" thickBot="1">
      <c r="A65" s="203"/>
      <c r="B65" s="135" t="s">
        <v>194</v>
      </c>
      <c r="C65" s="397" t="s">
        <v>193</v>
      </c>
      <c r="D65" s="398"/>
      <c r="E65" s="399"/>
      <c r="F65" s="135"/>
      <c r="G65" s="123">
        <f t="shared" si="9"/>
        <v>0</v>
      </c>
      <c r="H65" s="202">
        <f t="shared" si="10"/>
        <v>0</v>
      </c>
      <c r="I65" s="135"/>
      <c r="J65" s="134"/>
      <c r="K65" s="77">
        <v>0</v>
      </c>
      <c r="L65" s="77"/>
      <c r="M65" s="159"/>
      <c r="N65" s="298">
        <f>+O65</f>
        <v>400</v>
      </c>
      <c r="O65" s="202">
        <f>+R65</f>
        <v>400</v>
      </c>
      <c r="P65" s="135"/>
      <c r="Q65" s="134"/>
      <c r="R65" s="280">
        <f>370+30</f>
        <v>400</v>
      </c>
      <c r="S65" s="77"/>
      <c r="T65" s="159"/>
    </row>
    <row r="66" spans="1:20" ht="16.5" customHeight="1" thickBot="1">
      <c r="A66" s="150">
        <v>2</v>
      </c>
      <c r="B66" s="356" t="s">
        <v>192</v>
      </c>
      <c r="C66" s="357"/>
      <c r="D66" s="357"/>
      <c r="E66" s="358"/>
      <c r="F66" s="63">
        <v>422000</v>
      </c>
      <c r="G66" s="176">
        <f t="shared" si="9"/>
        <v>491</v>
      </c>
      <c r="H66" s="131">
        <f t="shared" ref="H66:M66" si="12">+H67+H68+H69+H70</f>
        <v>491</v>
      </c>
      <c r="I66" s="131">
        <f t="shared" si="12"/>
        <v>0</v>
      </c>
      <c r="J66" s="131">
        <f t="shared" si="12"/>
        <v>0</v>
      </c>
      <c r="K66" s="131">
        <f t="shared" si="12"/>
        <v>491</v>
      </c>
      <c r="L66" s="131">
        <f t="shared" si="12"/>
        <v>0</v>
      </c>
      <c r="M66" s="131">
        <f t="shared" si="12"/>
        <v>0</v>
      </c>
      <c r="N66" s="176">
        <f>+O66+S66+T66</f>
        <v>3423</v>
      </c>
      <c r="O66" s="131">
        <f>+P66+Q66+R66</f>
        <v>3423</v>
      </c>
      <c r="P66" s="131">
        <f>+P67+P68+P69+P70</f>
        <v>0</v>
      </c>
      <c r="Q66" s="131">
        <f>+Q67+Q68+Q69+Q70</f>
        <v>0</v>
      </c>
      <c r="R66" s="131">
        <f>+R67+R68+R69+R70</f>
        <v>3423</v>
      </c>
      <c r="S66" s="131">
        <f>+S67+S68+S69+S70</f>
        <v>0</v>
      </c>
      <c r="T66" s="131">
        <f>+T67+T68+T69+T70</f>
        <v>0</v>
      </c>
    </row>
    <row r="67" spans="1:20" ht="16.5" customHeight="1" thickBot="1">
      <c r="A67" s="156"/>
      <c r="B67" s="200" t="s">
        <v>1</v>
      </c>
      <c r="C67" s="359" t="s">
        <v>191</v>
      </c>
      <c r="D67" s="360"/>
      <c r="E67" s="361"/>
      <c r="F67" s="177"/>
      <c r="G67" s="123">
        <f t="shared" si="9"/>
        <v>491</v>
      </c>
      <c r="H67" s="177">
        <f>+I67+J67+K67</f>
        <v>491</v>
      </c>
      <c r="I67" s="171"/>
      <c r="J67" s="103"/>
      <c r="K67" s="103">
        <v>491</v>
      </c>
      <c r="L67" s="103"/>
      <c r="M67" s="178"/>
      <c r="N67" s="298">
        <f>+O67</f>
        <v>3423</v>
      </c>
      <c r="O67" s="177">
        <f>+R67</f>
        <v>3423</v>
      </c>
      <c r="P67" s="171"/>
      <c r="Q67" s="103"/>
      <c r="R67" s="178">
        <v>3423</v>
      </c>
      <c r="S67" s="103"/>
      <c r="T67" s="178"/>
    </row>
    <row r="68" spans="1:20" ht="16.5" customHeight="1" thickBot="1">
      <c r="A68" s="193"/>
      <c r="B68" s="201" t="s">
        <v>43</v>
      </c>
      <c r="C68" s="362" t="s">
        <v>190</v>
      </c>
      <c r="D68" s="363"/>
      <c r="E68" s="364"/>
      <c r="F68" s="116"/>
      <c r="G68" s="123">
        <f t="shared" si="9"/>
        <v>0</v>
      </c>
      <c r="H68" s="177">
        <f>+I68+J68+K68</f>
        <v>0</v>
      </c>
      <c r="I68" s="139"/>
      <c r="J68" s="95"/>
      <c r="K68" s="95">
        <v>0</v>
      </c>
      <c r="L68" s="95"/>
      <c r="M68" s="164"/>
      <c r="N68" s="123"/>
      <c r="O68" s="177"/>
      <c r="P68" s="139"/>
      <c r="Q68" s="95"/>
      <c r="R68" s="164"/>
      <c r="S68" s="95"/>
      <c r="T68" s="164"/>
    </row>
    <row r="69" spans="1:20" ht="16.5" customHeight="1" thickBot="1">
      <c r="A69" s="156"/>
      <c r="B69" s="200" t="s">
        <v>41</v>
      </c>
      <c r="C69" s="362" t="s">
        <v>189</v>
      </c>
      <c r="D69" s="363"/>
      <c r="E69" s="364"/>
      <c r="F69" s="112"/>
      <c r="G69" s="123">
        <f t="shared" si="9"/>
        <v>0</v>
      </c>
      <c r="H69" s="177">
        <f>+I69+J69+K69</f>
        <v>0</v>
      </c>
      <c r="I69" s="135"/>
      <c r="J69" s="109"/>
      <c r="K69" s="95">
        <v>0</v>
      </c>
      <c r="L69" s="95"/>
      <c r="M69" s="164"/>
      <c r="N69" s="123"/>
      <c r="O69" s="177"/>
      <c r="P69" s="135"/>
      <c r="Q69" s="109"/>
      <c r="R69" s="164"/>
      <c r="S69" s="95"/>
      <c r="T69" s="164"/>
    </row>
    <row r="70" spans="1:20" ht="15" customHeight="1" thickBot="1">
      <c r="A70" s="199"/>
      <c r="B70" s="198" t="s">
        <v>39</v>
      </c>
      <c r="C70" s="365" t="s">
        <v>188</v>
      </c>
      <c r="D70" s="366"/>
      <c r="E70" s="367"/>
      <c r="F70" s="82"/>
      <c r="G70" s="123">
        <f t="shared" si="9"/>
        <v>0</v>
      </c>
      <c r="H70" s="177">
        <f>+I70+J70+K70</f>
        <v>0</v>
      </c>
      <c r="I70" s="160"/>
      <c r="J70" s="77"/>
      <c r="K70" s="77">
        <v>0</v>
      </c>
      <c r="L70" s="77"/>
      <c r="M70" s="159"/>
      <c r="N70" s="123"/>
      <c r="O70" s="177"/>
      <c r="P70" s="160"/>
      <c r="Q70" s="77"/>
      <c r="R70" s="159"/>
      <c r="S70" s="77"/>
      <c r="T70" s="159"/>
    </row>
    <row r="71" spans="1:20" ht="16.5" customHeight="1" thickBot="1">
      <c r="A71" s="150">
        <v>3</v>
      </c>
      <c r="B71" s="356" t="s">
        <v>187</v>
      </c>
      <c r="C71" s="357"/>
      <c r="D71" s="357"/>
      <c r="E71" s="358"/>
      <c r="F71" s="63">
        <v>423000</v>
      </c>
      <c r="G71" s="176">
        <f t="shared" si="9"/>
        <v>845</v>
      </c>
      <c r="H71" s="131">
        <f t="shared" ref="H71:M71" si="13">+H72+H73+H74+H75+H76+H77+H78+H79+H80+H81</f>
        <v>845</v>
      </c>
      <c r="I71" s="131">
        <f t="shared" si="13"/>
        <v>0</v>
      </c>
      <c r="J71" s="131">
        <f t="shared" si="13"/>
        <v>171</v>
      </c>
      <c r="K71" s="131">
        <f t="shared" si="13"/>
        <v>674</v>
      </c>
      <c r="L71" s="131">
        <f t="shared" si="13"/>
        <v>0</v>
      </c>
      <c r="M71" s="131">
        <f t="shared" si="13"/>
        <v>0</v>
      </c>
      <c r="N71" s="176">
        <f>+O71+S71+T71</f>
        <v>15824</v>
      </c>
      <c r="O71" s="131">
        <f>+P71+Q71+R71</f>
        <v>15684</v>
      </c>
      <c r="P71" s="131">
        <f>+P72+P73+P74+P75+P76+P77+P78+P79+P80+P81</f>
        <v>0</v>
      </c>
      <c r="Q71" s="131">
        <f>+Q72+Q73+Q74+Q75+Q76+Q77+Q78+Q80++Q79+Q81</f>
        <v>0</v>
      </c>
      <c r="R71" s="131">
        <f>+R72+R73+R74+R75+R76+R77+R78+R79+R80+R81</f>
        <v>15684</v>
      </c>
      <c r="S71" s="131">
        <f>+S72+S73+S74+S75+S76+S77+S78+S79+S80+S81</f>
        <v>140</v>
      </c>
      <c r="T71" s="131">
        <f>+T72+T73+T74+T75+T76+T77+T78+T79+T80+T81</f>
        <v>0</v>
      </c>
    </row>
    <row r="72" spans="1:20" ht="14.25" customHeight="1" thickBot="1">
      <c r="A72" s="197"/>
      <c r="B72" s="196" t="s">
        <v>37</v>
      </c>
      <c r="C72" s="359" t="s">
        <v>186</v>
      </c>
      <c r="D72" s="360"/>
      <c r="E72" s="361"/>
      <c r="F72" s="177"/>
      <c r="G72" s="123">
        <f t="shared" si="9"/>
        <v>347</v>
      </c>
      <c r="H72" s="177">
        <f t="shared" ref="H72:H81" si="14">+I72+J72+K72</f>
        <v>347</v>
      </c>
      <c r="I72" s="171"/>
      <c r="J72" s="103"/>
      <c r="K72" s="103">
        <v>347</v>
      </c>
      <c r="L72" s="103"/>
      <c r="M72" s="178"/>
      <c r="N72" s="123"/>
      <c r="O72" s="177"/>
      <c r="P72" s="171"/>
      <c r="Q72" s="100"/>
      <c r="R72" s="278"/>
      <c r="S72" s="103"/>
      <c r="T72" s="178"/>
    </row>
    <row r="73" spans="1:20" ht="17.25" customHeight="1" thickBot="1">
      <c r="A73" s="195"/>
      <c r="B73" s="192" t="s">
        <v>35</v>
      </c>
      <c r="C73" s="362" t="s">
        <v>185</v>
      </c>
      <c r="D73" s="363"/>
      <c r="E73" s="364"/>
      <c r="F73" s="90"/>
      <c r="G73" s="123">
        <f t="shared" si="9"/>
        <v>236</v>
      </c>
      <c r="H73" s="177">
        <f t="shared" si="14"/>
        <v>236</v>
      </c>
      <c r="I73" s="136"/>
      <c r="J73" s="86"/>
      <c r="K73" s="86">
        <v>236</v>
      </c>
      <c r="L73" s="86"/>
      <c r="M73" s="174"/>
      <c r="N73" s="298">
        <f>+O73</f>
        <v>9731</v>
      </c>
      <c r="O73" s="177">
        <f>+R73</f>
        <v>9731</v>
      </c>
      <c r="P73" s="136"/>
      <c r="Q73" s="194"/>
      <c r="R73" s="279">
        <v>9731</v>
      </c>
      <c r="S73" s="86"/>
      <c r="T73" s="174"/>
    </row>
    <row r="74" spans="1:20" ht="17.25" customHeight="1" thickBot="1">
      <c r="A74" s="193"/>
      <c r="B74" s="192" t="s">
        <v>33</v>
      </c>
      <c r="C74" s="362" t="s">
        <v>184</v>
      </c>
      <c r="D74" s="363"/>
      <c r="E74" s="364"/>
      <c r="F74" s="116"/>
      <c r="G74" s="123">
        <f t="shared" si="9"/>
        <v>58</v>
      </c>
      <c r="H74" s="177">
        <f t="shared" si="14"/>
        <v>58</v>
      </c>
      <c r="I74" s="139"/>
      <c r="J74" s="95"/>
      <c r="K74" s="95">
        <v>58</v>
      </c>
      <c r="L74" s="95"/>
      <c r="M74" s="164"/>
      <c r="N74" s="298">
        <f>+O74</f>
        <v>5500</v>
      </c>
      <c r="O74" s="177">
        <f>+R74</f>
        <v>5500</v>
      </c>
      <c r="P74" s="139"/>
      <c r="Q74" s="189"/>
      <c r="R74" s="274">
        <v>5500</v>
      </c>
      <c r="S74" s="95"/>
      <c r="T74" s="164"/>
    </row>
    <row r="75" spans="1:20" ht="15.75" customHeight="1" thickBot="1">
      <c r="A75" s="193"/>
      <c r="B75" s="192" t="s">
        <v>183</v>
      </c>
      <c r="C75" s="394" t="s">
        <v>182</v>
      </c>
      <c r="D75" s="395"/>
      <c r="E75" s="396"/>
      <c r="F75" s="116"/>
      <c r="G75" s="123">
        <f t="shared" si="9"/>
        <v>0</v>
      </c>
      <c r="H75" s="177">
        <f t="shared" si="14"/>
        <v>0</v>
      </c>
      <c r="I75" s="139"/>
      <c r="J75" s="95"/>
      <c r="K75" s="95">
        <v>0</v>
      </c>
      <c r="L75" s="95"/>
      <c r="M75" s="164"/>
      <c r="N75" s="298">
        <f>+O75</f>
        <v>153</v>
      </c>
      <c r="O75" s="177">
        <f>+R75</f>
        <v>153</v>
      </c>
      <c r="P75" s="139"/>
      <c r="Q75" s="189"/>
      <c r="R75" s="274">
        <v>153</v>
      </c>
      <c r="S75" s="95"/>
      <c r="T75" s="164"/>
    </row>
    <row r="76" spans="1:20" ht="14.25" customHeight="1" thickBot="1">
      <c r="A76" s="193"/>
      <c r="B76" s="192" t="s">
        <v>181</v>
      </c>
      <c r="C76" s="362" t="s">
        <v>180</v>
      </c>
      <c r="D76" s="363"/>
      <c r="E76" s="364"/>
      <c r="F76" s="116"/>
      <c r="G76" s="123">
        <f t="shared" si="9"/>
        <v>0</v>
      </c>
      <c r="H76" s="177">
        <f t="shared" si="14"/>
        <v>0</v>
      </c>
      <c r="I76" s="139"/>
      <c r="J76" s="95"/>
      <c r="K76" s="95">
        <v>0</v>
      </c>
      <c r="L76" s="95"/>
      <c r="M76" s="164"/>
      <c r="N76" s="123"/>
      <c r="O76" s="177"/>
      <c r="P76" s="139"/>
      <c r="Q76" s="189"/>
      <c r="R76" s="164"/>
      <c r="S76" s="95"/>
      <c r="T76" s="164"/>
    </row>
    <row r="77" spans="1:20" ht="14.25" customHeight="1" thickBot="1">
      <c r="A77" s="193"/>
      <c r="B77" s="192" t="s">
        <v>179</v>
      </c>
      <c r="C77" s="362" t="s">
        <v>178</v>
      </c>
      <c r="D77" s="363"/>
      <c r="E77" s="364"/>
      <c r="F77" s="116"/>
      <c r="G77" s="123">
        <f t="shared" si="9"/>
        <v>0</v>
      </c>
      <c r="H77" s="177">
        <f t="shared" si="14"/>
        <v>0</v>
      </c>
      <c r="I77" s="139"/>
      <c r="J77" s="95"/>
      <c r="K77" s="95">
        <v>0</v>
      </c>
      <c r="L77" s="95"/>
      <c r="M77" s="164"/>
      <c r="N77" s="123"/>
      <c r="O77" s="177"/>
      <c r="P77" s="139"/>
      <c r="Q77" s="189"/>
      <c r="R77" s="164"/>
      <c r="S77" s="95"/>
      <c r="T77" s="164"/>
    </row>
    <row r="78" spans="1:20" ht="14.25" customHeight="1" thickBot="1">
      <c r="A78" s="191"/>
      <c r="B78" s="192" t="s">
        <v>177</v>
      </c>
      <c r="C78" s="362" t="s">
        <v>176</v>
      </c>
      <c r="D78" s="363"/>
      <c r="E78" s="364"/>
      <c r="F78" s="116"/>
      <c r="G78" s="123">
        <f t="shared" si="9"/>
        <v>171</v>
      </c>
      <c r="H78" s="177">
        <f t="shared" si="14"/>
        <v>171</v>
      </c>
      <c r="I78" s="139"/>
      <c r="J78" s="95">
        <v>171</v>
      </c>
      <c r="K78" s="95">
        <v>0</v>
      </c>
      <c r="L78" s="95"/>
      <c r="M78" s="164">
        <v>0</v>
      </c>
      <c r="N78" s="123"/>
      <c r="O78" s="177"/>
      <c r="P78" s="139"/>
      <c r="Q78" s="189"/>
      <c r="R78" s="164"/>
      <c r="S78" s="95"/>
      <c r="T78" s="164"/>
    </row>
    <row r="79" spans="1:20" ht="17.25" customHeight="1" thickBot="1">
      <c r="A79" s="191"/>
      <c r="B79" s="190" t="s">
        <v>175</v>
      </c>
      <c r="C79" s="362" t="s">
        <v>174</v>
      </c>
      <c r="D79" s="363"/>
      <c r="E79" s="364"/>
      <c r="F79" s="116"/>
      <c r="G79" s="123">
        <f t="shared" si="9"/>
        <v>0</v>
      </c>
      <c r="H79" s="177">
        <f t="shared" si="14"/>
        <v>0</v>
      </c>
      <c r="I79" s="139"/>
      <c r="J79" s="95"/>
      <c r="K79" s="95">
        <v>0</v>
      </c>
      <c r="L79" s="95"/>
      <c r="M79" s="164"/>
      <c r="N79" s="123"/>
      <c r="O79" s="177"/>
      <c r="P79" s="139"/>
      <c r="Q79" s="189"/>
      <c r="R79" s="164"/>
      <c r="S79" s="95"/>
      <c r="T79" s="164"/>
    </row>
    <row r="80" spans="1:20" ht="17.25" customHeight="1" thickBot="1">
      <c r="A80" s="191"/>
      <c r="B80" s="190" t="s">
        <v>173</v>
      </c>
      <c r="C80" s="362" t="s">
        <v>172</v>
      </c>
      <c r="D80" s="363"/>
      <c r="E80" s="364"/>
      <c r="F80" s="116"/>
      <c r="G80" s="123">
        <f t="shared" si="9"/>
        <v>0</v>
      </c>
      <c r="H80" s="177">
        <f t="shared" si="14"/>
        <v>0</v>
      </c>
      <c r="I80" s="139"/>
      <c r="J80" s="95"/>
      <c r="K80" s="95">
        <v>0</v>
      </c>
      <c r="L80" s="95"/>
      <c r="M80" s="164"/>
      <c r="N80" s="123"/>
      <c r="O80" s="177"/>
      <c r="P80" s="139"/>
      <c r="Q80" s="189"/>
      <c r="R80" s="164"/>
      <c r="S80" s="95"/>
      <c r="T80" s="164"/>
    </row>
    <row r="81" spans="1:20" ht="17.25" customHeight="1" thickBot="1">
      <c r="A81" s="188"/>
      <c r="B81" s="187" t="s">
        <v>171</v>
      </c>
      <c r="C81" s="365" t="s">
        <v>170</v>
      </c>
      <c r="D81" s="366"/>
      <c r="E81" s="367"/>
      <c r="F81" s="82"/>
      <c r="G81" s="123">
        <f t="shared" si="9"/>
        <v>33</v>
      </c>
      <c r="H81" s="177">
        <f t="shared" si="14"/>
        <v>33</v>
      </c>
      <c r="I81" s="160"/>
      <c r="J81" s="77"/>
      <c r="K81" s="77">
        <v>33</v>
      </c>
      <c r="L81" s="77"/>
      <c r="M81" s="159"/>
      <c r="N81" s="123">
        <f>+O81+S81+T81</f>
        <v>440</v>
      </c>
      <c r="O81" s="177">
        <f>+R81</f>
        <v>300</v>
      </c>
      <c r="P81" s="160"/>
      <c r="Q81" s="77"/>
      <c r="R81" s="276">
        <f>1000-700</f>
        <v>300</v>
      </c>
      <c r="S81" s="77">
        <v>140</v>
      </c>
      <c r="T81" s="159"/>
    </row>
    <row r="82" spans="1:20" ht="15" customHeight="1" thickBot="1">
      <c r="A82" s="149"/>
      <c r="B82" s="186"/>
      <c r="C82" s="185"/>
      <c r="D82" s="185"/>
      <c r="E82" s="185"/>
      <c r="F82" s="184"/>
      <c r="G82" s="183"/>
      <c r="H82" s="182"/>
      <c r="I82" s="182"/>
      <c r="J82" s="182"/>
      <c r="K82" s="182"/>
      <c r="L82" s="182"/>
      <c r="M82" s="181"/>
      <c r="N82" s="293"/>
      <c r="O82" s="182"/>
      <c r="P82" s="182"/>
      <c r="Q82" s="182"/>
      <c r="R82" s="181"/>
      <c r="S82" s="182"/>
      <c r="T82" s="181"/>
    </row>
    <row r="83" spans="1:20" ht="15" customHeight="1" thickBot="1">
      <c r="A83" s="378" t="s">
        <v>59</v>
      </c>
      <c r="B83" s="423" t="s">
        <v>58</v>
      </c>
      <c r="C83" s="424"/>
      <c r="D83" s="424"/>
      <c r="E83" s="425"/>
      <c r="F83" s="378" t="s">
        <v>57</v>
      </c>
      <c r="G83" s="403" t="s">
        <v>98</v>
      </c>
      <c r="H83" s="404"/>
      <c r="I83" s="404"/>
      <c r="J83" s="404"/>
      <c r="K83" s="404"/>
      <c r="L83" s="404"/>
      <c r="M83" s="405"/>
      <c r="N83" s="403" t="s">
        <v>276</v>
      </c>
      <c r="O83" s="404"/>
      <c r="P83" s="404"/>
      <c r="Q83" s="404"/>
      <c r="R83" s="404"/>
      <c r="S83" s="404"/>
      <c r="T83" s="405"/>
    </row>
    <row r="84" spans="1:20" ht="17.25" customHeight="1" thickBot="1">
      <c r="A84" s="379"/>
      <c r="B84" s="426"/>
      <c r="C84" s="427"/>
      <c r="D84" s="427"/>
      <c r="E84" s="428"/>
      <c r="F84" s="379"/>
      <c r="G84" s="432" t="s">
        <v>97</v>
      </c>
      <c r="H84" s="403" t="s">
        <v>96</v>
      </c>
      <c r="I84" s="404"/>
      <c r="J84" s="404"/>
      <c r="K84" s="405"/>
      <c r="L84" s="378" t="s">
        <v>95</v>
      </c>
      <c r="M84" s="378" t="s">
        <v>94</v>
      </c>
      <c r="N84" s="432" t="s">
        <v>97</v>
      </c>
      <c r="O84" s="403" t="s">
        <v>96</v>
      </c>
      <c r="P84" s="404"/>
      <c r="Q84" s="404"/>
      <c r="R84" s="405"/>
      <c r="S84" s="378" t="s">
        <v>95</v>
      </c>
      <c r="T84" s="378" t="s">
        <v>94</v>
      </c>
    </row>
    <row r="85" spans="1:20" ht="20.25" customHeight="1" thickBot="1">
      <c r="A85" s="380"/>
      <c r="B85" s="429"/>
      <c r="C85" s="430"/>
      <c r="D85" s="430"/>
      <c r="E85" s="431"/>
      <c r="F85" s="380"/>
      <c r="G85" s="433"/>
      <c r="H85" s="155" t="s">
        <v>93</v>
      </c>
      <c r="I85" s="155" t="s">
        <v>92</v>
      </c>
      <c r="J85" s="155" t="s">
        <v>91</v>
      </c>
      <c r="K85" s="151" t="s">
        <v>4</v>
      </c>
      <c r="L85" s="380"/>
      <c r="M85" s="380"/>
      <c r="N85" s="433"/>
      <c r="O85" s="154" t="s">
        <v>93</v>
      </c>
      <c r="P85" s="154" t="s">
        <v>92</v>
      </c>
      <c r="Q85" s="154" t="s">
        <v>91</v>
      </c>
      <c r="R85" s="153" t="s">
        <v>4</v>
      </c>
      <c r="S85" s="380"/>
      <c r="T85" s="380"/>
    </row>
    <row r="86" spans="1:20" ht="13.5" customHeight="1" thickBot="1">
      <c r="A86" s="152"/>
      <c r="B86" s="400">
        <v>1</v>
      </c>
      <c r="C86" s="401"/>
      <c r="D86" s="401"/>
      <c r="E86" s="402"/>
      <c r="F86" s="148">
        <v>2</v>
      </c>
      <c r="G86" s="180">
        <v>10</v>
      </c>
      <c r="H86" s="146">
        <v>11</v>
      </c>
      <c r="I86" s="146">
        <v>12</v>
      </c>
      <c r="J86" s="179">
        <v>13</v>
      </c>
      <c r="K86" s="146">
        <v>14</v>
      </c>
      <c r="L86" s="146">
        <v>15</v>
      </c>
      <c r="M86" s="145">
        <v>16</v>
      </c>
      <c r="N86" s="180">
        <v>10</v>
      </c>
      <c r="O86" s="146">
        <v>11</v>
      </c>
      <c r="P86" s="146">
        <v>12</v>
      </c>
      <c r="Q86" s="179">
        <v>13</v>
      </c>
      <c r="R86" s="146">
        <v>14</v>
      </c>
      <c r="S86" s="146">
        <v>15</v>
      </c>
      <c r="T86" s="145">
        <v>16</v>
      </c>
    </row>
    <row r="87" spans="1:20" ht="15" customHeight="1" thickBot="1">
      <c r="A87" s="152">
        <v>4</v>
      </c>
      <c r="B87" s="356" t="s">
        <v>169</v>
      </c>
      <c r="C87" s="357"/>
      <c r="D87" s="357"/>
      <c r="E87" s="358"/>
      <c r="F87" s="63">
        <v>424000</v>
      </c>
      <c r="G87" s="131">
        <f t="shared" ref="G87:G125" si="15">+H87+L87+M87</f>
        <v>1229</v>
      </c>
      <c r="H87" s="131">
        <f t="shared" ref="H87:M87" si="16">+H88+H89</f>
        <v>1119</v>
      </c>
      <c r="I87" s="131">
        <f t="shared" si="16"/>
        <v>0</v>
      </c>
      <c r="J87" s="131">
        <f t="shared" si="16"/>
        <v>724</v>
      </c>
      <c r="K87" s="131">
        <f t="shared" si="16"/>
        <v>395</v>
      </c>
      <c r="L87" s="131">
        <f t="shared" si="16"/>
        <v>0</v>
      </c>
      <c r="M87" s="131">
        <f t="shared" si="16"/>
        <v>110</v>
      </c>
      <c r="N87" s="131">
        <f>+O87+S87+T87</f>
        <v>10764</v>
      </c>
      <c r="O87" s="131">
        <f>+P87+Q87+R87</f>
        <v>10514</v>
      </c>
      <c r="P87" s="131">
        <f>+P88+P89</f>
        <v>0</v>
      </c>
      <c r="Q87" s="131">
        <f>+Q88+Q89</f>
        <v>0</v>
      </c>
      <c r="R87" s="131">
        <f>+R88+R89</f>
        <v>10514</v>
      </c>
      <c r="S87" s="131">
        <f>+S88+S89</f>
        <v>250</v>
      </c>
      <c r="T87" s="131">
        <f>+T88+T89</f>
        <v>0</v>
      </c>
    </row>
    <row r="88" spans="1:20" ht="13.5" customHeight="1" thickBot="1">
      <c r="A88" s="136"/>
      <c r="B88" s="141" t="s">
        <v>30</v>
      </c>
      <c r="C88" s="384" t="s">
        <v>168</v>
      </c>
      <c r="D88" s="385"/>
      <c r="E88" s="386"/>
      <c r="F88" s="171"/>
      <c r="G88" s="63">
        <f t="shared" si="15"/>
        <v>913</v>
      </c>
      <c r="H88" s="177">
        <f>+I88+J88+K88</f>
        <v>803</v>
      </c>
      <c r="I88" s="171"/>
      <c r="J88" s="103">
        <v>724</v>
      </c>
      <c r="K88" s="103">
        <v>79</v>
      </c>
      <c r="L88" s="103"/>
      <c r="M88" s="178">
        <v>110</v>
      </c>
      <c r="N88" s="272">
        <f>+O88+S88</f>
        <v>3128</v>
      </c>
      <c r="O88" s="299">
        <f>+R88</f>
        <v>2878</v>
      </c>
      <c r="P88" s="171"/>
      <c r="Q88" s="103"/>
      <c r="R88" s="278">
        <v>2878</v>
      </c>
      <c r="S88" s="103">
        <v>250</v>
      </c>
      <c r="T88" s="178"/>
    </row>
    <row r="89" spans="1:20" ht="15" customHeight="1" thickBot="1">
      <c r="A89" s="135"/>
      <c r="B89" s="143" t="s">
        <v>167</v>
      </c>
      <c r="C89" s="397" t="s">
        <v>166</v>
      </c>
      <c r="D89" s="398"/>
      <c r="E89" s="399"/>
      <c r="F89" s="160"/>
      <c r="G89" s="63">
        <f t="shared" si="15"/>
        <v>316</v>
      </c>
      <c r="H89" s="177">
        <f>+I89+J89+K89</f>
        <v>316</v>
      </c>
      <c r="I89" s="160"/>
      <c r="J89" s="77">
        <v>0</v>
      </c>
      <c r="K89" s="77">
        <v>316</v>
      </c>
      <c r="L89" s="77"/>
      <c r="M89" s="159"/>
      <c r="N89" s="272">
        <f>+O89</f>
        <v>7636</v>
      </c>
      <c r="O89" s="299">
        <f>+R89</f>
        <v>7636</v>
      </c>
      <c r="P89" s="160"/>
      <c r="Q89" s="77"/>
      <c r="R89" s="276">
        <f>6663+1303-300-30</f>
        <v>7636</v>
      </c>
      <c r="S89" s="77"/>
      <c r="T89" s="159"/>
    </row>
    <row r="90" spans="1:20" ht="15.75" customHeight="1" thickBot="1">
      <c r="A90" s="74">
        <v>5</v>
      </c>
      <c r="B90" s="371" t="s">
        <v>165</v>
      </c>
      <c r="C90" s="372"/>
      <c r="D90" s="372"/>
      <c r="E90" s="373"/>
      <c r="F90" s="123">
        <v>425000</v>
      </c>
      <c r="G90" s="131">
        <f t="shared" si="15"/>
        <v>1918</v>
      </c>
      <c r="H90" s="176">
        <f t="shared" ref="H90:M90" si="17">+H91+H92+H93</f>
        <v>1731</v>
      </c>
      <c r="I90" s="176">
        <f t="shared" si="17"/>
        <v>0</v>
      </c>
      <c r="J90" s="176">
        <f t="shared" si="17"/>
        <v>178</v>
      </c>
      <c r="K90" s="176">
        <f t="shared" si="17"/>
        <v>1553</v>
      </c>
      <c r="L90" s="176">
        <f t="shared" si="17"/>
        <v>0</v>
      </c>
      <c r="M90" s="176">
        <f t="shared" si="17"/>
        <v>187</v>
      </c>
      <c r="N90" s="131">
        <f>+O90+S90+T90</f>
        <v>29409</v>
      </c>
      <c r="O90" s="176">
        <f>+P90+Q90+R90</f>
        <v>29409</v>
      </c>
      <c r="P90" s="176">
        <f>+P91+P92+P93</f>
        <v>0</v>
      </c>
      <c r="Q90" s="176">
        <f>+Q91+Q92+Q93</f>
        <v>0</v>
      </c>
      <c r="R90" s="176">
        <f>+R91+R92+R93</f>
        <v>29409</v>
      </c>
      <c r="S90" s="176">
        <f>+S91+S92+S93</f>
        <v>0</v>
      </c>
      <c r="T90" s="176">
        <f>+T91+T92+T93</f>
        <v>0</v>
      </c>
    </row>
    <row r="91" spans="1:20" ht="16.5" customHeight="1" thickBot="1">
      <c r="A91" s="136"/>
      <c r="B91" s="141" t="s">
        <v>164</v>
      </c>
      <c r="C91" s="384" t="s">
        <v>163</v>
      </c>
      <c r="D91" s="385"/>
      <c r="E91" s="386"/>
      <c r="F91" s="136"/>
      <c r="G91" s="63">
        <f t="shared" si="15"/>
        <v>196</v>
      </c>
      <c r="H91" s="90">
        <f>+I91+J91+K91</f>
        <v>178</v>
      </c>
      <c r="I91" s="136">
        <v>0</v>
      </c>
      <c r="J91" s="175">
        <v>178</v>
      </c>
      <c r="K91" s="103">
        <v>0</v>
      </c>
      <c r="L91" s="103">
        <v>0</v>
      </c>
      <c r="M91" s="174">
        <v>18</v>
      </c>
      <c r="N91" s="272">
        <f>+O91</f>
        <v>3534</v>
      </c>
      <c r="O91" s="202">
        <f>+R91</f>
        <v>3534</v>
      </c>
      <c r="P91" s="136"/>
      <c r="Q91" s="175"/>
      <c r="R91" s="279">
        <f>3360+174</f>
        <v>3534</v>
      </c>
      <c r="S91" s="100"/>
      <c r="T91" s="174"/>
    </row>
    <row r="92" spans="1:20" ht="16.5" customHeight="1" thickBot="1">
      <c r="A92" s="139"/>
      <c r="B92" s="144" t="s">
        <v>162</v>
      </c>
      <c r="C92" s="350" t="s">
        <v>161</v>
      </c>
      <c r="D92" s="351"/>
      <c r="E92" s="352"/>
      <c r="F92" s="139"/>
      <c r="G92" s="63">
        <f t="shared" si="15"/>
        <v>1722</v>
      </c>
      <c r="H92" s="90">
        <f>+I92+J92+K92</f>
        <v>1553</v>
      </c>
      <c r="I92" s="139">
        <v>0</v>
      </c>
      <c r="J92" s="138"/>
      <c r="K92" s="95">
        <f>1425+128</f>
        <v>1553</v>
      </c>
      <c r="L92" s="95"/>
      <c r="M92" s="164">
        <v>169</v>
      </c>
      <c r="N92" s="272">
        <f>+O92</f>
        <v>25875</v>
      </c>
      <c r="O92" s="202">
        <f>+R92</f>
        <v>25875</v>
      </c>
      <c r="P92" s="139"/>
      <c r="Q92" s="138"/>
      <c r="R92" s="274">
        <f>26019-144</f>
        <v>25875</v>
      </c>
      <c r="S92" s="95"/>
      <c r="T92" s="164"/>
    </row>
    <row r="93" spans="1:20" ht="15" customHeight="1" thickBot="1">
      <c r="A93" s="135"/>
      <c r="B93" s="143" t="s">
        <v>160</v>
      </c>
      <c r="C93" s="353" t="s">
        <v>159</v>
      </c>
      <c r="D93" s="354"/>
      <c r="E93" s="355"/>
      <c r="F93" s="135"/>
      <c r="G93" s="63">
        <f t="shared" si="15"/>
        <v>0</v>
      </c>
      <c r="H93" s="90">
        <f>+I93+J93+K93</f>
        <v>0</v>
      </c>
      <c r="I93" s="135"/>
      <c r="J93" s="134"/>
      <c r="K93" s="109">
        <v>0</v>
      </c>
      <c r="L93" s="109"/>
      <c r="M93" s="173"/>
      <c r="N93" s="63"/>
      <c r="O93" s="90"/>
      <c r="P93" s="135"/>
      <c r="Q93" s="134"/>
      <c r="R93" s="173"/>
      <c r="S93" s="109"/>
      <c r="T93" s="173"/>
    </row>
    <row r="94" spans="1:20" ht="15" customHeight="1" thickBot="1">
      <c r="A94" s="172">
        <v>6</v>
      </c>
      <c r="B94" s="371" t="s">
        <v>158</v>
      </c>
      <c r="C94" s="372"/>
      <c r="D94" s="372"/>
      <c r="E94" s="373"/>
      <c r="F94" s="63">
        <v>426000</v>
      </c>
      <c r="G94" s="131">
        <f t="shared" si="15"/>
        <v>82529</v>
      </c>
      <c r="H94" s="130">
        <f>+I94+J94+K94</f>
        <v>7997</v>
      </c>
      <c r="I94" s="130">
        <f>+I95+I98+I99+I100+I103+I106+I107+I121+I125</f>
        <v>0</v>
      </c>
      <c r="J94" s="130">
        <f>+J95+J98+J99+J100+J103+J106+J107+J121+J125</f>
        <v>149</v>
      </c>
      <c r="K94" s="130">
        <f>+K95+K98+K99+K100+K103+K106+K107+K121+K125</f>
        <v>7848</v>
      </c>
      <c r="L94" s="130">
        <f>+L95+L98+L99+L100+L103+L106+L107+L121+L125</f>
        <v>49688</v>
      </c>
      <c r="M94" s="130">
        <f>+M95+M98+M99+M100+M103+M106+M107+M121+M125</f>
        <v>24844</v>
      </c>
      <c r="N94" s="131">
        <f>+O94+S94+T94</f>
        <v>641241</v>
      </c>
      <c r="O94" s="130">
        <f>+P94+Q94+R94</f>
        <v>641241</v>
      </c>
      <c r="P94" s="130">
        <f>+P95+P98+P99+P100+P103+P106+P107+P121+P125</f>
        <v>0</v>
      </c>
      <c r="Q94" s="130">
        <f>+Q95+Q98+Q99+Q100+Q103+Q106+Q107+Q121+Q125</f>
        <v>0</v>
      </c>
      <c r="R94" s="130">
        <f>+R95+R98+R99+R100+R103+R106+R107+R121+R125</f>
        <v>641241</v>
      </c>
      <c r="S94" s="130">
        <f>+S95+S98+S99+S100+S103+S107+S106+S121+S125</f>
        <v>0</v>
      </c>
      <c r="T94" s="130">
        <f>+T95+T98+T99+T100+T103+T106+T121+T125</f>
        <v>0</v>
      </c>
    </row>
    <row r="95" spans="1:20" ht="15" customHeight="1" thickBot="1">
      <c r="A95" s="170"/>
      <c r="B95" s="171" t="s">
        <v>13</v>
      </c>
      <c r="C95" s="384" t="s">
        <v>157</v>
      </c>
      <c r="D95" s="385"/>
      <c r="E95" s="386"/>
      <c r="F95" s="170"/>
      <c r="G95" s="63">
        <f t="shared" si="15"/>
        <v>243</v>
      </c>
      <c r="H95" s="169">
        <f t="shared" ref="H95:M95" si="18">+H96+H97</f>
        <v>243</v>
      </c>
      <c r="I95" s="169">
        <f t="shared" si="18"/>
        <v>0</v>
      </c>
      <c r="J95" s="169">
        <f t="shared" si="18"/>
        <v>149</v>
      </c>
      <c r="K95" s="169">
        <f t="shared" si="18"/>
        <v>94</v>
      </c>
      <c r="L95" s="169">
        <f t="shared" si="18"/>
        <v>0</v>
      </c>
      <c r="M95" s="169">
        <f t="shared" si="18"/>
        <v>0</v>
      </c>
      <c r="N95" s="131">
        <f>+O95+S95+T95</f>
        <v>5082</v>
      </c>
      <c r="O95" s="130">
        <f>+P95+Q95+R95</f>
        <v>5082</v>
      </c>
      <c r="P95" s="169">
        <f>+P96+P97</f>
        <v>0</v>
      </c>
      <c r="Q95" s="169">
        <f>+Q96+Q97</f>
        <v>0</v>
      </c>
      <c r="R95" s="129">
        <f>+R96+R97</f>
        <v>5082</v>
      </c>
      <c r="S95" s="169">
        <f>+S96+S97</f>
        <v>0</v>
      </c>
      <c r="T95" s="169">
        <f>+T96+T97</f>
        <v>0</v>
      </c>
    </row>
    <row r="96" spans="1:20" ht="15" customHeight="1" thickBot="1">
      <c r="A96" s="139"/>
      <c r="B96" s="139"/>
      <c r="C96" s="167" t="s">
        <v>156</v>
      </c>
      <c r="D96" s="406" t="s">
        <v>155</v>
      </c>
      <c r="E96" s="352"/>
      <c r="F96" s="139"/>
      <c r="G96" s="63">
        <f t="shared" si="15"/>
        <v>94</v>
      </c>
      <c r="H96" s="139">
        <f t="shared" ref="H96:H125" si="19">+I96+J96+K96</f>
        <v>94</v>
      </c>
      <c r="I96" s="139"/>
      <c r="J96" s="95"/>
      <c r="K96" s="95">
        <v>94</v>
      </c>
      <c r="L96" s="95"/>
      <c r="M96" s="164"/>
      <c r="N96" s="131">
        <f>+O96</f>
        <v>5082</v>
      </c>
      <c r="O96" s="130">
        <f>+R96</f>
        <v>5082</v>
      </c>
      <c r="P96" s="139"/>
      <c r="Q96" s="95"/>
      <c r="R96" s="274">
        <v>5082</v>
      </c>
      <c r="S96" s="95"/>
      <c r="T96" s="164"/>
    </row>
    <row r="97" spans="1:20" ht="15" customHeight="1" thickBot="1">
      <c r="A97" s="139"/>
      <c r="B97" s="168"/>
      <c r="C97" s="167" t="s">
        <v>154</v>
      </c>
      <c r="D97" s="406" t="s">
        <v>153</v>
      </c>
      <c r="E97" s="352"/>
      <c r="F97" s="139"/>
      <c r="G97" s="63">
        <f t="shared" si="15"/>
        <v>149</v>
      </c>
      <c r="H97" s="139">
        <f t="shared" si="19"/>
        <v>149</v>
      </c>
      <c r="I97" s="139"/>
      <c r="J97" s="95">
        <v>149</v>
      </c>
      <c r="K97" s="95">
        <v>0</v>
      </c>
      <c r="L97" s="95"/>
      <c r="M97" s="164"/>
      <c r="N97" s="131"/>
      <c r="O97" s="130"/>
      <c r="P97" s="139"/>
      <c r="Q97" s="95"/>
      <c r="R97" s="274"/>
      <c r="S97" s="95"/>
      <c r="T97" s="164"/>
    </row>
    <row r="98" spans="1:20" ht="15" customHeight="1" thickBot="1">
      <c r="A98" s="139"/>
      <c r="B98" s="139" t="s">
        <v>11</v>
      </c>
      <c r="C98" s="377" t="s">
        <v>152</v>
      </c>
      <c r="D98" s="348"/>
      <c r="E98" s="349"/>
      <c r="F98" s="139"/>
      <c r="G98" s="63">
        <f t="shared" si="15"/>
        <v>0</v>
      </c>
      <c r="H98" s="161">
        <f t="shared" si="19"/>
        <v>0</v>
      </c>
      <c r="I98" s="139"/>
      <c r="J98" s="95"/>
      <c r="K98" s="95">
        <v>0</v>
      </c>
      <c r="L98" s="95"/>
      <c r="M98" s="164"/>
      <c r="N98" s="131">
        <f>+O98+S98+T98</f>
        <v>0</v>
      </c>
      <c r="O98" s="130">
        <f>+P98+Q98+R98</f>
        <v>0</v>
      </c>
      <c r="P98" s="139"/>
      <c r="Q98" s="95">
        <v>0</v>
      </c>
      <c r="R98" s="274"/>
      <c r="S98" s="95"/>
      <c r="T98" s="164"/>
    </row>
    <row r="99" spans="1:20" ht="15" customHeight="1" thickBot="1">
      <c r="A99" s="139"/>
      <c r="B99" s="139" t="s">
        <v>151</v>
      </c>
      <c r="C99" s="377" t="s">
        <v>150</v>
      </c>
      <c r="D99" s="348"/>
      <c r="E99" s="349"/>
      <c r="F99" s="139"/>
      <c r="G99" s="63">
        <f t="shared" si="15"/>
        <v>36</v>
      </c>
      <c r="H99" s="161">
        <f t="shared" si="19"/>
        <v>36</v>
      </c>
      <c r="I99" s="139"/>
      <c r="J99" s="95"/>
      <c r="K99" s="95">
        <v>36</v>
      </c>
      <c r="L99" s="95"/>
      <c r="M99" s="164"/>
      <c r="N99" s="131">
        <f>+O99+S99+T99</f>
        <v>0</v>
      </c>
      <c r="O99" s="130">
        <f>+P99+Q99+R99</f>
        <v>0</v>
      </c>
      <c r="P99" s="139"/>
      <c r="Q99" s="95">
        <v>0</v>
      </c>
      <c r="R99" s="274"/>
      <c r="S99" s="95"/>
      <c r="T99" s="164"/>
    </row>
    <row r="100" spans="1:20" ht="15" customHeight="1" thickBot="1">
      <c r="A100" s="139"/>
      <c r="B100" s="139" t="s">
        <v>149</v>
      </c>
      <c r="C100" s="377" t="s">
        <v>148</v>
      </c>
      <c r="D100" s="348"/>
      <c r="E100" s="349"/>
      <c r="F100" s="139"/>
      <c r="G100" s="63">
        <f t="shared" si="15"/>
        <v>3992</v>
      </c>
      <c r="H100" s="161">
        <f t="shared" si="19"/>
        <v>3992</v>
      </c>
      <c r="I100" s="161"/>
      <c r="J100" s="161"/>
      <c r="K100" s="161">
        <f>+K101+K102</f>
        <v>3992</v>
      </c>
      <c r="L100" s="161">
        <f>+L101+L102</f>
        <v>0</v>
      </c>
      <c r="M100" s="161">
        <f>+M101+M102</f>
        <v>0</v>
      </c>
      <c r="N100" s="131">
        <f>+O100+S100+T100</f>
        <v>33196</v>
      </c>
      <c r="O100" s="130">
        <f>+P100+Q100+R100</f>
        <v>33196</v>
      </c>
      <c r="P100" s="161">
        <f>+P101+P102</f>
        <v>0</v>
      </c>
      <c r="Q100" s="161">
        <f>+Q101+Q102</f>
        <v>0</v>
      </c>
      <c r="R100" s="275">
        <f>+R101+R102</f>
        <v>33196</v>
      </c>
      <c r="S100" s="161">
        <f>+S101+S102</f>
        <v>0</v>
      </c>
      <c r="T100" s="161">
        <f>+T101+T102</f>
        <v>0</v>
      </c>
    </row>
    <row r="101" spans="1:20" ht="24" customHeight="1" thickBot="1">
      <c r="A101" s="139"/>
      <c r="B101" s="139"/>
      <c r="C101" s="117" t="s">
        <v>147</v>
      </c>
      <c r="D101" s="347" t="s">
        <v>146</v>
      </c>
      <c r="E101" s="349"/>
      <c r="F101" s="139"/>
      <c r="G101" s="63">
        <f t="shared" si="15"/>
        <v>3992</v>
      </c>
      <c r="H101" s="161">
        <f t="shared" si="19"/>
        <v>3992</v>
      </c>
      <c r="I101" s="139"/>
      <c r="J101" s="95"/>
      <c r="K101" s="95">
        <v>3992</v>
      </c>
      <c r="L101" s="95"/>
      <c r="M101" s="164"/>
      <c r="N101" s="131">
        <f>+O101</f>
        <v>32646</v>
      </c>
      <c r="O101" s="130">
        <f>+R101</f>
        <v>32646</v>
      </c>
      <c r="P101" s="139"/>
      <c r="Q101" s="95"/>
      <c r="R101" s="274">
        <v>32646</v>
      </c>
      <c r="S101" s="95"/>
      <c r="T101" s="164"/>
    </row>
    <row r="102" spans="1:20" ht="15" customHeight="1" thickBot="1">
      <c r="A102" s="139"/>
      <c r="B102" s="139"/>
      <c r="C102" s="117" t="s">
        <v>145</v>
      </c>
      <c r="D102" s="347" t="s">
        <v>144</v>
      </c>
      <c r="E102" s="349"/>
      <c r="F102" s="139"/>
      <c r="G102" s="63">
        <f t="shared" si="15"/>
        <v>0</v>
      </c>
      <c r="H102" s="161">
        <f t="shared" si="19"/>
        <v>0</v>
      </c>
      <c r="I102" s="139"/>
      <c r="J102" s="95"/>
      <c r="K102" s="95">
        <v>0</v>
      </c>
      <c r="L102" s="95"/>
      <c r="M102" s="164"/>
      <c r="N102" s="131">
        <f>+O102</f>
        <v>550</v>
      </c>
      <c r="O102" s="130">
        <f>+R102</f>
        <v>550</v>
      </c>
      <c r="P102" s="139"/>
      <c r="Q102" s="95"/>
      <c r="R102" s="274">
        <v>550</v>
      </c>
      <c r="S102" s="95"/>
      <c r="T102" s="164"/>
    </row>
    <row r="103" spans="1:20" ht="15" customHeight="1" thickBot="1">
      <c r="A103" s="139"/>
      <c r="B103" s="139" t="s">
        <v>143</v>
      </c>
      <c r="C103" s="377" t="s">
        <v>142</v>
      </c>
      <c r="D103" s="348"/>
      <c r="E103" s="349"/>
      <c r="F103" s="139"/>
      <c r="G103" s="63">
        <f t="shared" si="15"/>
        <v>87</v>
      </c>
      <c r="H103" s="161">
        <f t="shared" si="19"/>
        <v>87</v>
      </c>
      <c r="I103" s="161"/>
      <c r="J103" s="161"/>
      <c r="K103" s="161">
        <f>+K104+K105</f>
        <v>87</v>
      </c>
      <c r="L103" s="161">
        <f>+L104+L105</f>
        <v>0</v>
      </c>
      <c r="M103" s="161">
        <f>+M104+M105</f>
        <v>0</v>
      </c>
      <c r="N103" s="131">
        <f>+O103+S103+T103</f>
        <v>16139</v>
      </c>
      <c r="O103" s="130">
        <f>+P103+Q103+R103</f>
        <v>16139</v>
      </c>
      <c r="P103" s="161">
        <f>+P104+P105</f>
        <v>0</v>
      </c>
      <c r="Q103" s="161">
        <f>+Q104+Q105</f>
        <v>0</v>
      </c>
      <c r="R103" s="275">
        <f>+R104+R105</f>
        <v>16139</v>
      </c>
      <c r="S103" s="161">
        <f>+S105+S104</f>
        <v>0</v>
      </c>
      <c r="T103" s="161">
        <f>+T104+T105</f>
        <v>0</v>
      </c>
    </row>
    <row r="104" spans="1:20" ht="15" customHeight="1" thickBot="1">
      <c r="A104" s="139"/>
      <c r="B104" s="139"/>
      <c r="C104" s="117" t="s">
        <v>141</v>
      </c>
      <c r="D104" s="347" t="s">
        <v>140</v>
      </c>
      <c r="E104" s="349"/>
      <c r="F104" s="139"/>
      <c r="G104" s="63">
        <f t="shared" si="15"/>
        <v>0</v>
      </c>
      <c r="H104" s="161">
        <f t="shared" si="19"/>
        <v>0</v>
      </c>
      <c r="I104" s="139"/>
      <c r="J104" s="95"/>
      <c r="K104" s="95">
        <v>0</v>
      </c>
      <c r="L104" s="95"/>
      <c r="M104" s="164"/>
      <c r="N104" s="131">
        <f>+O104</f>
        <v>13389</v>
      </c>
      <c r="O104" s="130">
        <f>+R104</f>
        <v>13389</v>
      </c>
      <c r="P104" s="139"/>
      <c r="Q104" s="95"/>
      <c r="R104" s="274">
        <v>13389</v>
      </c>
      <c r="S104" s="95"/>
      <c r="T104" s="164"/>
    </row>
    <row r="105" spans="1:20" ht="15" customHeight="1" thickBot="1">
      <c r="A105" s="139"/>
      <c r="B105" s="139"/>
      <c r="C105" s="117" t="s">
        <v>139</v>
      </c>
      <c r="D105" s="347" t="s">
        <v>138</v>
      </c>
      <c r="E105" s="349"/>
      <c r="F105" s="139"/>
      <c r="G105" s="63">
        <f t="shared" si="15"/>
        <v>87</v>
      </c>
      <c r="H105" s="161">
        <f t="shared" si="19"/>
        <v>87</v>
      </c>
      <c r="I105" s="139"/>
      <c r="J105" s="95"/>
      <c r="K105" s="95">
        <v>87</v>
      </c>
      <c r="L105" s="95"/>
      <c r="M105" s="164"/>
      <c r="N105" s="131">
        <f>+O105</f>
        <v>2750</v>
      </c>
      <c r="O105" s="130">
        <f>+R105</f>
        <v>2750</v>
      </c>
      <c r="P105" s="139"/>
      <c r="Q105" s="95"/>
      <c r="R105" s="274">
        <v>2750</v>
      </c>
      <c r="S105" s="95"/>
      <c r="T105" s="164"/>
    </row>
    <row r="106" spans="1:20" ht="15" customHeight="1" thickBot="1">
      <c r="A106" s="139"/>
      <c r="B106" s="139" t="s">
        <v>137</v>
      </c>
      <c r="C106" s="377" t="s">
        <v>136</v>
      </c>
      <c r="D106" s="348"/>
      <c r="E106" s="349"/>
      <c r="F106" s="139"/>
      <c r="G106" s="63">
        <f t="shared" si="15"/>
        <v>213</v>
      </c>
      <c r="H106" s="161">
        <f t="shared" si="19"/>
        <v>213</v>
      </c>
      <c r="I106" s="139">
        <v>0</v>
      </c>
      <c r="J106" s="95"/>
      <c r="K106" s="95">
        <v>213</v>
      </c>
      <c r="L106" s="95"/>
      <c r="M106" s="164"/>
      <c r="N106" s="131">
        <f>+O106+S106+T106</f>
        <v>4620</v>
      </c>
      <c r="O106" s="130">
        <f>+P106+Q106+R106</f>
        <v>4620</v>
      </c>
      <c r="P106" s="139"/>
      <c r="Q106" s="95">
        <v>0</v>
      </c>
      <c r="R106" s="274">
        <f>4729-79-30</f>
        <v>4620</v>
      </c>
      <c r="S106" s="95"/>
      <c r="T106" s="164"/>
    </row>
    <row r="107" spans="1:20" ht="15" customHeight="1" thickBot="1">
      <c r="A107" s="139"/>
      <c r="B107" s="139" t="s">
        <v>135</v>
      </c>
      <c r="C107" s="394" t="s">
        <v>134</v>
      </c>
      <c r="D107" s="395"/>
      <c r="E107" s="396"/>
      <c r="F107" s="168"/>
      <c r="G107" s="63">
        <f t="shared" si="15"/>
        <v>75626</v>
      </c>
      <c r="H107" s="161">
        <f t="shared" si="19"/>
        <v>1094</v>
      </c>
      <c r="I107" s="161">
        <f>+I108+I109+I110+I111+I112+I113+I114+I115+I116+I117</f>
        <v>0</v>
      </c>
      <c r="J107" s="161"/>
      <c r="K107" s="161">
        <f>+K108+K109+K110+K111+K112+K113+K114+K115+K116+K117</f>
        <v>1094</v>
      </c>
      <c r="L107" s="161">
        <f>+L108+L109+L110+L111+L112+L113+L114+L115+L116+L117</f>
        <v>49688</v>
      </c>
      <c r="M107" s="161">
        <f>+M108+M109+M110+M111+M112+M113+M114+M115+M116+M117</f>
        <v>24844</v>
      </c>
      <c r="N107" s="131">
        <f>+O107+S107+T107</f>
        <v>286056</v>
      </c>
      <c r="O107" s="130">
        <f>+P107+Q107+R107</f>
        <v>286056</v>
      </c>
      <c r="P107" s="161">
        <f>+P108+P109+P110+P111+P112+P113+P114+P115+P116+P117+P118+P119+P120</f>
        <v>0</v>
      </c>
      <c r="Q107" s="161">
        <f>+Q108+Q109+Q110+Q111+Q112+Q113+Q114+Q115+Q116+Q117+Q118+Q119+Q120</f>
        <v>0</v>
      </c>
      <c r="R107" s="259">
        <f>+R108+R109+R110+R111+R112+R113+R114+R116+R117</f>
        <v>286056</v>
      </c>
      <c r="S107" s="161">
        <f>+S108+S109+S110+S111+S112+S113+S114+S115+S116+S117+S118+S119+S120</f>
        <v>0</v>
      </c>
      <c r="T107" s="161">
        <f>+T108+T109+T110+T111+T112+T113+T114+T115+T116+T117+T118+T119+T120</f>
        <v>0</v>
      </c>
    </row>
    <row r="108" spans="1:20" ht="15" customHeight="1" thickBot="1">
      <c r="A108" s="139"/>
      <c r="B108" s="139"/>
      <c r="C108" s="167" t="s">
        <v>133</v>
      </c>
      <c r="D108" s="347" t="s">
        <v>132</v>
      </c>
      <c r="E108" s="349"/>
      <c r="F108" s="139"/>
      <c r="G108" s="63">
        <f t="shared" si="15"/>
        <v>0</v>
      </c>
      <c r="H108" s="161">
        <f t="shared" si="19"/>
        <v>0</v>
      </c>
      <c r="I108" s="139"/>
      <c r="J108" s="95"/>
      <c r="K108" s="95">
        <v>0</v>
      </c>
      <c r="L108" s="95"/>
      <c r="M108" s="164"/>
      <c r="N108" s="297"/>
      <c r="O108" s="161"/>
      <c r="P108" s="139"/>
      <c r="Q108" s="95"/>
      <c r="R108" s="258"/>
      <c r="S108" s="95"/>
      <c r="T108" s="164"/>
    </row>
    <row r="109" spans="1:20" ht="22.5" customHeight="1" thickBot="1">
      <c r="A109" s="139"/>
      <c r="B109" s="139"/>
      <c r="C109" s="167" t="s">
        <v>131</v>
      </c>
      <c r="D109" s="347" t="s">
        <v>130</v>
      </c>
      <c r="E109" s="349"/>
      <c r="F109" s="139"/>
      <c r="G109" s="63">
        <f t="shared" si="15"/>
        <v>198</v>
      </c>
      <c r="H109" s="161">
        <f t="shared" si="19"/>
        <v>198</v>
      </c>
      <c r="I109" s="139"/>
      <c r="J109" s="95"/>
      <c r="K109" s="95">
        <v>198</v>
      </c>
      <c r="L109" s="95"/>
      <c r="M109" s="164"/>
      <c r="N109" s="297"/>
      <c r="O109" s="161"/>
      <c r="P109" s="139"/>
      <c r="Q109" s="95"/>
      <c r="R109" s="258"/>
      <c r="S109" s="95"/>
      <c r="T109" s="164"/>
    </row>
    <row r="110" spans="1:20" ht="15" customHeight="1" thickBot="1">
      <c r="A110" s="139"/>
      <c r="B110" s="139"/>
      <c r="C110" s="167" t="s">
        <v>129</v>
      </c>
      <c r="D110" s="347" t="s">
        <v>128</v>
      </c>
      <c r="E110" s="349"/>
      <c r="F110" s="139"/>
      <c r="G110" s="63">
        <f t="shared" si="15"/>
        <v>0</v>
      </c>
      <c r="H110" s="161">
        <f t="shared" si="19"/>
        <v>0</v>
      </c>
      <c r="I110" s="139"/>
      <c r="J110" s="95"/>
      <c r="K110" s="95">
        <v>0</v>
      </c>
      <c r="L110" s="95"/>
      <c r="M110" s="164"/>
      <c r="N110" s="297"/>
      <c r="O110" s="161"/>
      <c r="P110" s="139"/>
      <c r="Q110" s="95"/>
      <c r="R110" s="258"/>
      <c r="S110" s="95"/>
      <c r="T110" s="164"/>
    </row>
    <row r="111" spans="1:20" ht="15" customHeight="1" thickBot="1">
      <c r="A111" s="139"/>
      <c r="B111" s="139"/>
      <c r="C111" s="167" t="s">
        <v>127</v>
      </c>
      <c r="D111" s="347" t="s">
        <v>126</v>
      </c>
      <c r="E111" s="349"/>
      <c r="F111" s="139"/>
      <c r="G111" s="63">
        <f t="shared" si="15"/>
        <v>0</v>
      </c>
      <c r="H111" s="161">
        <f t="shared" si="19"/>
        <v>0</v>
      </c>
      <c r="I111" s="139"/>
      <c r="J111" s="95"/>
      <c r="K111" s="95">
        <v>0</v>
      </c>
      <c r="L111" s="95"/>
      <c r="M111" s="164"/>
      <c r="N111" s="297"/>
      <c r="O111" s="161"/>
      <c r="P111" s="139"/>
      <c r="Q111" s="95"/>
      <c r="R111" s="258"/>
      <c r="S111" s="95"/>
      <c r="T111" s="164"/>
    </row>
    <row r="112" spans="1:20" ht="15" customHeight="1" thickBot="1">
      <c r="A112" s="139"/>
      <c r="B112" s="139"/>
      <c r="C112" s="167" t="s">
        <v>125</v>
      </c>
      <c r="D112" s="347" t="s">
        <v>124</v>
      </c>
      <c r="E112" s="349"/>
      <c r="F112" s="139"/>
      <c r="G112" s="63">
        <f t="shared" si="15"/>
        <v>0</v>
      </c>
      <c r="H112" s="161">
        <f t="shared" si="19"/>
        <v>0</v>
      </c>
      <c r="I112" s="139"/>
      <c r="J112" s="95"/>
      <c r="K112" s="95">
        <v>0</v>
      </c>
      <c r="L112" s="95"/>
      <c r="M112" s="164"/>
      <c r="N112" s="272">
        <f>+O112</f>
        <v>23740</v>
      </c>
      <c r="O112" s="161">
        <f>+R112</f>
        <v>23740</v>
      </c>
      <c r="P112" s="139"/>
      <c r="Q112" s="95"/>
      <c r="R112" s="274">
        <v>23740</v>
      </c>
      <c r="S112" s="95"/>
      <c r="T112" s="164"/>
    </row>
    <row r="113" spans="1:22" ht="15" customHeight="1" thickBot="1">
      <c r="A113" s="139"/>
      <c r="B113" s="139"/>
      <c r="C113" s="167" t="s">
        <v>123</v>
      </c>
      <c r="D113" s="347" t="s">
        <v>122</v>
      </c>
      <c r="E113" s="349"/>
      <c r="F113" s="139"/>
      <c r="G113" s="63">
        <f t="shared" si="15"/>
        <v>896</v>
      </c>
      <c r="H113" s="161">
        <f t="shared" si="19"/>
        <v>896</v>
      </c>
      <c r="I113" s="139">
        <v>0</v>
      </c>
      <c r="J113" s="95"/>
      <c r="K113" s="95">
        <v>896</v>
      </c>
      <c r="L113" s="95"/>
      <c r="M113" s="164"/>
      <c r="N113" s="272">
        <f>+O113</f>
        <v>174433</v>
      </c>
      <c r="O113" s="161">
        <f>+R113</f>
        <v>174433</v>
      </c>
      <c r="P113" s="139"/>
      <c r="Q113" s="95"/>
      <c r="R113" s="274">
        <v>174433</v>
      </c>
      <c r="S113" s="95"/>
      <c r="T113" s="164"/>
    </row>
    <row r="114" spans="1:22" ht="15" customHeight="1" thickBot="1">
      <c r="A114" s="139"/>
      <c r="B114" s="139"/>
      <c r="C114" s="167" t="s">
        <v>121</v>
      </c>
      <c r="D114" s="347" t="s">
        <v>120</v>
      </c>
      <c r="E114" s="349"/>
      <c r="F114" s="139"/>
      <c r="G114" s="63">
        <f t="shared" si="15"/>
        <v>0</v>
      </c>
      <c r="H114" s="161">
        <f t="shared" si="19"/>
        <v>0</v>
      </c>
      <c r="I114" s="139"/>
      <c r="J114" s="95"/>
      <c r="K114" s="95">
        <v>0</v>
      </c>
      <c r="L114" s="95"/>
      <c r="M114" s="164"/>
      <c r="N114" s="272">
        <f>+O114</f>
        <v>1420</v>
      </c>
      <c r="O114" s="161">
        <f>+R114</f>
        <v>1420</v>
      </c>
      <c r="P114" s="139"/>
      <c r="Q114" s="95"/>
      <c r="R114" s="274">
        <v>1420</v>
      </c>
      <c r="S114" s="95"/>
      <c r="T114" s="164"/>
      <c r="V114" s="264" t="s">
        <v>269</v>
      </c>
    </row>
    <row r="115" spans="1:22" ht="15" customHeight="1" thickBot="1">
      <c r="A115" s="139"/>
      <c r="B115" s="139"/>
      <c r="C115" s="167" t="s">
        <v>119</v>
      </c>
      <c r="D115" s="347" t="s">
        <v>118</v>
      </c>
      <c r="E115" s="349"/>
      <c r="F115" s="139"/>
      <c r="G115" s="63">
        <f t="shared" si="15"/>
        <v>0</v>
      </c>
      <c r="H115" s="161">
        <f t="shared" si="19"/>
        <v>0</v>
      </c>
      <c r="I115" s="139"/>
      <c r="J115" s="95"/>
      <c r="K115" s="95">
        <v>0</v>
      </c>
      <c r="L115" s="95"/>
      <c r="M115" s="164"/>
      <c r="N115" s="272"/>
      <c r="O115" s="161"/>
      <c r="P115" s="139"/>
      <c r="Q115" s="95"/>
      <c r="R115" s="274"/>
      <c r="S115" s="95"/>
      <c r="T115" s="164"/>
    </row>
    <row r="116" spans="1:22" ht="15" customHeight="1" thickBot="1">
      <c r="A116" s="139"/>
      <c r="B116" s="139"/>
      <c r="C116" s="167" t="s">
        <v>117</v>
      </c>
      <c r="D116" s="347" t="s">
        <v>116</v>
      </c>
      <c r="E116" s="349"/>
      <c r="F116" s="139"/>
      <c r="G116" s="63">
        <f t="shared" si="15"/>
        <v>0</v>
      </c>
      <c r="H116" s="161">
        <f t="shared" si="19"/>
        <v>0</v>
      </c>
      <c r="I116" s="139"/>
      <c r="J116" s="95"/>
      <c r="K116" s="95">
        <v>0</v>
      </c>
      <c r="L116" s="95"/>
      <c r="M116" s="164"/>
      <c r="N116" s="272">
        <f>+O116</f>
        <v>74041</v>
      </c>
      <c r="O116" s="161">
        <f>+R116</f>
        <v>74041</v>
      </c>
      <c r="P116" s="139"/>
      <c r="Q116" s="95"/>
      <c r="R116" s="274">
        <v>74041</v>
      </c>
      <c r="S116" s="95"/>
      <c r="T116" s="164"/>
    </row>
    <row r="117" spans="1:22" ht="15.75" customHeight="1" thickBot="1">
      <c r="A117" s="139"/>
      <c r="B117" s="139"/>
      <c r="C117" s="167" t="s">
        <v>115</v>
      </c>
      <c r="D117" s="347" t="s">
        <v>114</v>
      </c>
      <c r="E117" s="349"/>
      <c r="F117" s="139"/>
      <c r="G117" s="63">
        <f t="shared" si="15"/>
        <v>74532</v>
      </c>
      <c r="H117" s="161">
        <f t="shared" si="19"/>
        <v>0</v>
      </c>
      <c r="I117" s="161"/>
      <c r="J117" s="161"/>
      <c r="K117" s="161">
        <f>+K118+K119+K120</f>
        <v>0</v>
      </c>
      <c r="L117" s="161">
        <f>+M117+N117+O117</f>
        <v>49688</v>
      </c>
      <c r="M117" s="161">
        <f>+N117+O117+P117</f>
        <v>24844</v>
      </c>
      <c r="N117" s="272">
        <f>+O117</f>
        <v>12422</v>
      </c>
      <c r="O117" s="161">
        <f>+R117</f>
        <v>12422</v>
      </c>
      <c r="P117" s="161"/>
      <c r="Q117" s="161"/>
      <c r="R117" s="275">
        <f>+R118+R119+R120</f>
        <v>12422</v>
      </c>
      <c r="S117" s="161"/>
      <c r="T117" s="161"/>
    </row>
    <row r="118" spans="1:22" ht="23.25" customHeight="1" thickBot="1">
      <c r="A118" s="139"/>
      <c r="B118" s="139"/>
      <c r="C118" s="167"/>
      <c r="D118" s="166" t="s">
        <v>113</v>
      </c>
      <c r="E118" s="165" t="s">
        <v>112</v>
      </c>
      <c r="F118" s="139"/>
      <c r="G118" s="63">
        <f t="shared" si="15"/>
        <v>0</v>
      </c>
      <c r="H118" s="161">
        <f t="shared" si="19"/>
        <v>0</v>
      </c>
      <c r="I118" s="139"/>
      <c r="J118" s="95"/>
      <c r="K118" s="95">
        <v>0</v>
      </c>
      <c r="L118" s="95"/>
      <c r="M118" s="164"/>
      <c r="N118" s="297">
        <f>+O118</f>
        <v>10499</v>
      </c>
      <c r="O118" s="161">
        <f>+R118</f>
        <v>10499</v>
      </c>
      <c r="P118" s="139"/>
      <c r="Q118" s="95"/>
      <c r="R118" s="274">
        <v>10499</v>
      </c>
      <c r="S118" s="95"/>
      <c r="T118" s="164"/>
    </row>
    <row r="119" spans="1:22" ht="15" customHeight="1" thickBot="1">
      <c r="A119" s="139"/>
      <c r="B119" s="139"/>
      <c r="C119" s="167"/>
      <c r="D119" s="166" t="s">
        <v>111</v>
      </c>
      <c r="E119" s="165" t="s">
        <v>110</v>
      </c>
      <c r="F119" s="139"/>
      <c r="G119" s="63">
        <f t="shared" si="15"/>
        <v>0</v>
      </c>
      <c r="H119" s="161">
        <f t="shared" si="19"/>
        <v>0</v>
      </c>
      <c r="I119" s="139"/>
      <c r="J119" s="95"/>
      <c r="K119" s="95">
        <v>0</v>
      </c>
      <c r="L119" s="95"/>
      <c r="M119" s="164"/>
      <c r="N119" s="297"/>
      <c r="O119" s="161"/>
      <c r="P119" s="139"/>
      <c r="Q119" s="95"/>
      <c r="R119" s="274"/>
      <c r="S119" s="95"/>
      <c r="T119" s="164"/>
    </row>
    <row r="120" spans="1:22" ht="15" customHeight="1" thickBot="1">
      <c r="A120" s="139"/>
      <c r="B120" s="139"/>
      <c r="C120" s="167"/>
      <c r="D120" s="166" t="s">
        <v>109</v>
      </c>
      <c r="E120" s="165" t="s">
        <v>108</v>
      </c>
      <c r="F120" s="139"/>
      <c r="G120" s="63">
        <f t="shared" si="15"/>
        <v>0</v>
      </c>
      <c r="H120" s="161">
        <f t="shared" si="19"/>
        <v>0</v>
      </c>
      <c r="I120" s="139"/>
      <c r="J120" s="95"/>
      <c r="K120" s="95">
        <v>0</v>
      </c>
      <c r="L120" s="95"/>
      <c r="M120" s="164"/>
      <c r="N120" s="297">
        <f>+O120</f>
        <v>1923</v>
      </c>
      <c r="O120" s="161">
        <f>+R120</f>
        <v>1923</v>
      </c>
      <c r="P120" s="139"/>
      <c r="Q120" s="95"/>
      <c r="R120" s="274">
        <v>1923</v>
      </c>
      <c r="S120" s="95"/>
      <c r="T120" s="164"/>
    </row>
    <row r="121" spans="1:22" ht="15" customHeight="1" thickBot="1">
      <c r="A121" s="139"/>
      <c r="B121" s="139" t="s">
        <v>107</v>
      </c>
      <c r="C121" s="377" t="s">
        <v>106</v>
      </c>
      <c r="D121" s="348"/>
      <c r="E121" s="349"/>
      <c r="F121" s="139"/>
      <c r="G121" s="63">
        <f t="shared" si="15"/>
        <v>2332</v>
      </c>
      <c r="H121" s="161">
        <f t="shared" si="19"/>
        <v>2332</v>
      </c>
      <c r="I121" s="161"/>
      <c r="J121" s="161"/>
      <c r="K121" s="161">
        <f>+K122+K123+K124</f>
        <v>2332</v>
      </c>
      <c r="L121" s="161">
        <f>+L122+L123+L124</f>
        <v>0</v>
      </c>
      <c r="M121" s="161">
        <f>+M122+M123+M124</f>
        <v>0</v>
      </c>
      <c r="N121" s="272">
        <f>+O121+S121+T121</f>
        <v>293410</v>
      </c>
      <c r="O121" s="161">
        <f>+P121+Q121+R121</f>
        <v>293410</v>
      </c>
      <c r="P121" s="161">
        <f>+P122+P123+P124</f>
        <v>0</v>
      </c>
      <c r="Q121" s="161">
        <f>+Q122+Q123+Q124</f>
        <v>0</v>
      </c>
      <c r="R121" s="275">
        <f>+R122+R123+R124</f>
        <v>293410</v>
      </c>
      <c r="S121" s="161">
        <f>+S122+S123+S124</f>
        <v>0</v>
      </c>
      <c r="T121" s="161">
        <f>+T122+T123+T124</f>
        <v>0</v>
      </c>
    </row>
    <row r="122" spans="1:22" ht="15" customHeight="1" thickBot="1">
      <c r="A122" s="139"/>
      <c r="B122" s="139"/>
      <c r="C122" s="91" t="s">
        <v>105</v>
      </c>
      <c r="D122" s="347" t="s">
        <v>104</v>
      </c>
      <c r="E122" s="349"/>
      <c r="F122" s="139"/>
      <c r="G122" s="63">
        <f t="shared" si="15"/>
        <v>2332</v>
      </c>
      <c r="H122" s="161">
        <f t="shared" si="19"/>
        <v>2332</v>
      </c>
      <c r="I122" s="139"/>
      <c r="J122" s="95"/>
      <c r="K122" s="95">
        <v>2332</v>
      </c>
      <c r="L122" s="95"/>
      <c r="M122" s="164"/>
      <c r="N122" s="272">
        <f>+O122</f>
        <v>236073</v>
      </c>
      <c r="O122" s="161">
        <f>+R122</f>
        <v>236073</v>
      </c>
      <c r="P122" s="139"/>
      <c r="Q122" s="95"/>
      <c r="R122" s="274">
        <v>236073</v>
      </c>
      <c r="S122" s="95"/>
      <c r="T122" s="164"/>
    </row>
    <row r="123" spans="1:22" ht="15" customHeight="1" thickBot="1">
      <c r="A123" s="139"/>
      <c r="B123" s="139"/>
      <c r="C123" s="91" t="s">
        <v>103</v>
      </c>
      <c r="D123" s="347" t="s">
        <v>102</v>
      </c>
      <c r="E123" s="349"/>
      <c r="F123" s="139"/>
      <c r="G123" s="63">
        <f t="shared" si="15"/>
        <v>0</v>
      </c>
      <c r="H123" s="161">
        <f t="shared" si="19"/>
        <v>0</v>
      </c>
      <c r="I123" s="139"/>
      <c r="J123" s="95"/>
      <c r="K123" s="95">
        <v>0</v>
      </c>
      <c r="L123" s="95"/>
      <c r="M123" s="164"/>
      <c r="N123" s="272">
        <f>+O123</f>
        <v>28657</v>
      </c>
      <c r="O123" s="161">
        <f>+R123</f>
        <v>28657</v>
      </c>
      <c r="P123" s="139"/>
      <c r="Q123" s="95"/>
      <c r="R123" s="274">
        <v>28657</v>
      </c>
      <c r="S123" s="95"/>
      <c r="T123" s="164"/>
    </row>
    <row r="124" spans="1:22" ht="15" customHeight="1" thickBot="1">
      <c r="A124" s="139"/>
      <c r="B124" s="139"/>
      <c r="C124" s="91" t="s">
        <v>101</v>
      </c>
      <c r="D124" s="347" t="s">
        <v>100</v>
      </c>
      <c r="E124" s="349"/>
      <c r="F124" s="139"/>
      <c r="G124" s="63">
        <f t="shared" si="15"/>
        <v>0</v>
      </c>
      <c r="H124" s="161">
        <f t="shared" si="19"/>
        <v>0</v>
      </c>
      <c r="I124" s="139"/>
      <c r="J124" s="95"/>
      <c r="K124" s="95">
        <v>0</v>
      </c>
      <c r="L124" s="95"/>
      <c r="M124" s="164"/>
      <c r="N124" s="272">
        <f>+O124</f>
        <v>28680</v>
      </c>
      <c r="O124" s="161">
        <f>+R124</f>
        <v>28680</v>
      </c>
      <c r="P124" s="139"/>
      <c r="Q124" s="95"/>
      <c r="R124" s="274">
        <v>28680</v>
      </c>
      <c r="S124" s="95"/>
      <c r="T124" s="164"/>
    </row>
    <row r="125" spans="1:22" ht="15" customHeight="1" thickBot="1">
      <c r="A125" s="160"/>
      <c r="B125" s="163">
        <v>6.9</v>
      </c>
      <c r="C125" s="397" t="s">
        <v>99</v>
      </c>
      <c r="D125" s="398"/>
      <c r="E125" s="399"/>
      <c r="F125" s="160"/>
      <c r="G125" s="63">
        <f t="shared" si="15"/>
        <v>0</v>
      </c>
      <c r="H125" s="161">
        <f t="shared" si="19"/>
        <v>0</v>
      </c>
      <c r="I125" s="160"/>
      <c r="J125" s="77"/>
      <c r="K125" s="162">
        <v>0</v>
      </c>
      <c r="L125" s="77"/>
      <c r="M125" s="159"/>
      <c r="N125" s="272">
        <f>+O125+S125+T125</f>
        <v>2738</v>
      </c>
      <c r="O125" s="161">
        <f>+P125+Q125+R125</f>
        <v>2738</v>
      </c>
      <c r="P125" s="160"/>
      <c r="Q125" s="77"/>
      <c r="R125" s="276">
        <f>2984-246</f>
        <v>2738</v>
      </c>
      <c r="S125" s="77"/>
      <c r="T125" s="159"/>
    </row>
    <row r="126" spans="1:22" ht="12.75" customHeight="1" thickBot="1">
      <c r="A126" s="158"/>
      <c r="B126" s="158"/>
      <c r="C126" s="158"/>
      <c r="D126" s="158"/>
      <c r="E126" s="158"/>
      <c r="F126" s="158"/>
      <c r="G126" s="157"/>
      <c r="H126" s="157"/>
      <c r="I126" s="157"/>
      <c r="J126" s="157"/>
      <c r="K126" s="157"/>
      <c r="L126" s="157"/>
      <c r="M126" s="157"/>
      <c r="N126" s="294"/>
      <c r="O126" s="157"/>
      <c r="P126" s="157"/>
      <c r="Q126" s="157"/>
      <c r="R126" s="277"/>
      <c r="S126" s="157"/>
      <c r="T126" s="157"/>
    </row>
    <row r="127" spans="1:22" ht="23.25" customHeight="1" thickBot="1">
      <c r="A127" s="378" t="s">
        <v>59</v>
      </c>
      <c r="B127" s="423" t="s">
        <v>58</v>
      </c>
      <c r="C127" s="424"/>
      <c r="D127" s="424"/>
      <c r="E127" s="425"/>
      <c r="F127" s="378" t="s">
        <v>57</v>
      </c>
      <c r="G127" s="403" t="s">
        <v>98</v>
      </c>
      <c r="H127" s="404"/>
      <c r="I127" s="404"/>
      <c r="J127" s="404"/>
      <c r="K127" s="404"/>
      <c r="L127" s="404"/>
      <c r="M127" s="405"/>
      <c r="N127" s="403" t="s">
        <v>276</v>
      </c>
      <c r="O127" s="404"/>
      <c r="P127" s="404"/>
      <c r="Q127" s="404"/>
      <c r="R127" s="404"/>
      <c r="S127" s="404"/>
      <c r="T127" s="405"/>
    </row>
    <row r="128" spans="1:22" ht="12.75" customHeight="1" thickBot="1">
      <c r="A128" s="379"/>
      <c r="B128" s="426"/>
      <c r="C128" s="427"/>
      <c r="D128" s="427"/>
      <c r="E128" s="428"/>
      <c r="F128" s="379"/>
      <c r="G128" s="432" t="s">
        <v>97</v>
      </c>
      <c r="H128" s="403" t="s">
        <v>96</v>
      </c>
      <c r="I128" s="404"/>
      <c r="J128" s="404"/>
      <c r="K128" s="405"/>
      <c r="L128" s="378" t="s">
        <v>95</v>
      </c>
      <c r="M128" s="378" t="s">
        <v>94</v>
      </c>
      <c r="N128" s="432" t="s">
        <v>97</v>
      </c>
      <c r="O128" s="403" t="s">
        <v>96</v>
      </c>
      <c r="P128" s="404"/>
      <c r="Q128" s="404"/>
      <c r="R128" s="405"/>
      <c r="S128" s="378" t="s">
        <v>95</v>
      </c>
      <c r="T128" s="378" t="s">
        <v>94</v>
      </c>
    </row>
    <row r="129" spans="1:25" ht="27" customHeight="1" thickBot="1">
      <c r="A129" s="380"/>
      <c r="B129" s="429"/>
      <c r="C129" s="430"/>
      <c r="D129" s="430"/>
      <c r="E129" s="431"/>
      <c r="F129" s="380"/>
      <c r="G129" s="433"/>
      <c r="H129" s="155" t="s">
        <v>93</v>
      </c>
      <c r="I129" s="155" t="s">
        <v>92</v>
      </c>
      <c r="J129" s="155" t="s">
        <v>91</v>
      </c>
      <c r="K129" s="151" t="s">
        <v>4</v>
      </c>
      <c r="L129" s="380"/>
      <c r="M129" s="380"/>
      <c r="N129" s="433"/>
      <c r="O129" s="154" t="s">
        <v>93</v>
      </c>
      <c r="P129" s="154" t="s">
        <v>92</v>
      </c>
      <c r="Q129" s="154" t="s">
        <v>91</v>
      </c>
      <c r="R129" s="153" t="s">
        <v>4</v>
      </c>
      <c r="S129" s="380"/>
      <c r="T129" s="380"/>
    </row>
    <row r="130" spans="1:25" ht="12.75" customHeight="1" thickBot="1">
      <c r="A130" s="151">
        <v>0</v>
      </c>
      <c r="B130" s="400">
        <v>1</v>
      </c>
      <c r="C130" s="401"/>
      <c r="D130" s="401"/>
      <c r="E130" s="402"/>
      <c r="F130" s="148">
        <v>2</v>
      </c>
      <c r="G130" s="147">
        <v>10</v>
      </c>
      <c r="H130" s="146">
        <v>11</v>
      </c>
      <c r="I130" s="146">
        <v>12</v>
      </c>
      <c r="J130" s="146">
        <v>13</v>
      </c>
      <c r="K130" s="146">
        <v>14</v>
      </c>
      <c r="L130" s="146">
        <v>15</v>
      </c>
      <c r="M130" s="145">
        <v>16</v>
      </c>
      <c r="N130" s="147">
        <v>10</v>
      </c>
      <c r="O130" s="146">
        <v>11</v>
      </c>
      <c r="P130" s="146">
        <v>12</v>
      </c>
      <c r="Q130" s="146">
        <v>13</v>
      </c>
      <c r="R130" s="146">
        <v>14</v>
      </c>
      <c r="S130" s="146">
        <v>15</v>
      </c>
      <c r="T130" s="145">
        <v>16</v>
      </c>
    </row>
    <row r="131" spans="1:25" ht="15" customHeight="1" thickBot="1">
      <c r="A131" s="371" t="s">
        <v>90</v>
      </c>
      <c r="B131" s="372"/>
      <c r="C131" s="372"/>
      <c r="D131" s="372"/>
      <c r="E131" s="373"/>
      <c r="F131" s="63">
        <v>431000</v>
      </c>
      <c r="G131" s="131">
        <f t="shared" ref="G131:G145" si="20">+H131+L131+M131</f>
        <v>0</v>
      </c>
      <c r="H131" s="130">
        <f t="shared" ref="H131:M131" si="21">+H132+H133+H134+H136</f>
        <v>0</v>
      </c>
      <c r="I131" s="130">
        <f t="shared" si="21"/>
        <v>0</v>
      </c>
      <c r="J131" s="130">
        <f t="shared" si="21"/>
        <v>0</v>
      </c>
      <c r="K131" s="130">
        <f t="shared" si="21"/>
        <v>0</v>
      </c>
      <c r="L131" s="130">
        <f t="shared" si="21"/>
        <v>0</v>
      </c>
      <c r="M131" s="130">
        <f t="shared" si="21"/>
        <v>0</v>
      </c>
      <c r="N131" s="131"/>
      <c r="O131" s="130"/>
      <c r="P131" s="130"/>
      <c r="Q131" s="130"/>
      <c r="R131" s="130"/>
      <c r="S131" s="130">
        <f>+S132+S133+S134+S135+S136</f>
        <v>0</v>
      </c>
      <c r="T131" s="130">
        <f>+T132+T133+T134+T135+T136</f>
        <v>0</v>
      </c>
    </row>
    <row r="132" spans="1:25" ht="12.75" customHeight="1" thickBot="1">
      <c r="A132" s="142">
        <v>1</v>
      </c>
      <c r="B132" s="384" t="s">
        <v>89</v>
      </c>
      <c r="C132" s="385"/>
      <c r="D132" s="385"/>
      <c r="E132" s="386"/>
      <c r="F132" s="136"/>
      <c r="G132" s="63">
        <f t="shared" si="20"/>
        <v>0</v>
      </c>
      <c r="H132" s="136">
        <v>0</v>
      </c>
      <c r="I132" s="136"/>
      <c r="J132" s="140"/>
      <c r="K132" s="86"/>
      <c r="L132" s="86"/>
      <c r="M132" s="85"/>
      <c r="N132" s="63"/>
      <c r="O132" s="136"/>
      <c r="P132" s="136"/>
      <c r="Q132" s="140"/>
      <c r="R132" s="85"/>
      <c r="S132" s="86"/>
      <c r="T132" s="85"/>
    </row>
    <row r="133" spans="1:25" ht="12.75" customHeight="1" thickBot="1">
      <c r="A133" s="118">
        <v>2</v>
      </c>
      <c r="B133" s="350" t="s">
        <v>88</v>
      </c>
      <c r="C133" s="351"/>
      <c r="D133" s="351"/>
      <c r="E133" s="352"/>
      <c r="F133" s="139"/>
      <c r="G133" s="63">
        <f t="shared" si="20"/>
        <v>0</v>
      </c>
      <c r="H133" s="139">
        <v>0</v>
      </c>
      <c r="I133" s="139"/>
      <c r="J133" s="138"/>
      <c r="K133" s="95"/>
      <c r="L133" s="95"/>
      <c r="M133" s="94"/>
      <c r="N133" s="63"/>
      <c r="O133" s="139"/>
      <c r="P133" s="139"/>
      <c r="Q133" s="138"/>
      <c r="R133" s="94"/>
      <c r="S133" s="95"/>
      <c r="T133" s="94"/>
    </row>
    <row r="134" spans="1:25" ht="12.75" customHeight="1" thickBot="1">
      <c r="A134" s="118">
        <v>3</v>
      </c>
      <c r="B134" s="350" t="s">
        <v>87</v>
      </c>
      <c r="C134" s="351"/>
      <c r="D134" s="351"/>
      <c r="E134" s="352"/>
      <c r="F134" s="139"/>
      <c r="G134" s="63">
        <f t="shared" si="20"/>
        <v>0</v>
      </c>
      <c r="H134" s="139">
        <v>0</v>
      </c>
      <c r="I134" s="139"/>
      <c r="J134" s="138"/>
      <c r="K134" s="95"/>
      <c r="L134" s="95"/>
      <c r="M134" s="94"/>
      <c r="N134" s="63"/>
      <c r="O134" s="139"/>
      <c r="P134" s="139"/>
      <c r="Q134" s="138"/>
      <c r="R134" s="94"/>
      <c r="S134" s="95"/>
      <c r="T134" s="94"/>
    </row>
    <row r="135" spans="1:25" ht="12.75" customHeight="1" thickBot="1">
      <c r="A135" s="84"/>
      <c r="B135" s="269"/>
      <c r="C135" s="270"/>
      <c r="D135" s="270"/>
      <c r="E135" s="271"/>
      <c r="F135" s="135"/>
      <c r="G135" s="63"/>
      <c r="H135" s="135"/>
      <c r="I135" s="135"/>
      <c r="J135" s="134"/>
      <c r="K135" s="109"/>
      <c r="L135" s="109"/>
      <c r="M135" s="108"/>
      <c r="N135" s="63"/>
      <c r="O135" s="135"/>
      <c r="P135" s="135"/>
      <c r="Q135" s="134"/>
      <c r="R135" s="108"/>
      <c r="S135" s="109"/>
      <c r="T135" s="108"/>
    </row>
    <row r="136" spans="1:25" ht="12.75" customHeight="1" thickBot="1">
      <c r="A136" s="137">
        <v>1</v>
      </c>
      <c r="B136" s="397" t="s">
        <v>273</v>
      </c>
      <c r="C136" s="398"/>
      <c r="D136" s="398"/>
      <c r="E136" s="399"/>
      <c r="F136" s="135">
        <v>465100</v>
      </c>
      <c r="G136" s="63">
        <f t="shared" si="20"/>
        <v>0</v>
      </c>
      <c r="H136" s="135">
        <v>0</v>
      </c>
      <c r="I136" s="135"/>
      <c r="J136" s="134"/>
      <c r="K136" s="77"/>
      <c r="L136" s="77"/>
      <c r="M136" s="76"/>
      <c r="N136" s="131">
        <f>+O136+S136+T136</f>
        <v>12133</v>
      </c>
      <c r="O136" s="265">
        <f>+P136+Q136+R136</f>
        <v>12133</v>
      </c>
      <c r="P136" s="265"/>
      <c r="Q136" s="266"/>
      <c r="R136" s="267">
        <v>12133</v>
      </c>
      <c r="S136" s="268"/>
      <c r="T136" s="267"/>
    </row>
    <row r="137" spans="1:25" ht="15.75" customHeight="1" thickBot="1">
      <c r="A137" s="371" t="s">
        <v>86</v>
      </c>
      <c r="B137" s="372"/>
      <c r="C137" s="372"/>
      <c r="D137" s="372"/>
      <c r="E137" s="373"/>
      <c r="F137" s="63">
        <v>440000</v>
      </c>
      <c r="G137" s="131">
        <f t="shared" si="20"/>
        <v>0</v>
      </c>
      <c r="H137" s="130">
        <v>0</v>
      </c>
      <c r="I137" s="130"/>
      <c r="J137" s="133"/>
      <c r="K137" s="72"/>
      <c r="L137" s="72"/>
      <c r="M137" s="71">
        <v>0</v>
      </c>
      <c r="N137" s="131">
        <f>+O137+S137+T137</f>
        <v>0</v>
      </c>
      <c r="O137" s="130">
        <f>+P137+R137++Q137</f>
        <v>0</v>
      </c>
      <c r="P137" s="130"/>
      <c r="Q137" s="133"/>
      <c r="R137" s="71"/>
      <c r="S137" s="72"/>
      <c r="T137" s="71"/>
    </row>
    <row r="138" spans="1:25" ht="14.25" customHeight="1" thickBot="1">
      <c r="A138" s="371" t="s">
        <v>85</v>
      </c>
      <c r="B138" s="372"/>
      <c r="C138" s="372"/>
      <c r="D138" s="372"/>
      <c r="E138" s="373"/>
      <c r="F138" s="63">
        <v>482000</v>
      </c>
      <c r="G138" s="131">
        <f t="shared" si="20"/>
        <v>72</v>
      </c>
      <c r="H138" s="130">
        <f t="shared" ref="H138:M138" si="22">+H139+H140+H141+H142</f>
        <v>72</v>
      </c>
      <c r="I138" s="130">
        <f t="shared" si="22"/>
        <v>0</v>
      </c>
      <c r="J138" s="130">
        <f t="shared" si="22"/>
        <v>0</v>
      </c>
      <c r="K138" s="130">
        <f t="shared" si="22"/>
        <v>72</v>
      </c>
      <c r="L138" s="130">
        <f t="shared" si="22"/>
        <v>0</v>
      </c>
      <c r="M138" s="130">
        <f t="shared" si="22"/>
        <v>0</v>
      </c>
      <c r="N138" s="131">
        <f>+O138+S138+T138</f>
        <v>280</v>
      </c>
      <c r="O138" s="130">
        <f>+P138+Q138+R138</f>
        <v>30</v>
      </c>
      <c r="P138" s="130">
        <f>+P139+P140+P141+P142</f>
        <v>0</v>
      </c>
      <c r="Q138" s="130">
        <f>+Q139+Q140+Q141+Q142</f>
        <v>0</v>
      </c>
      <c r="R138" s="130">
        <f>+R139+R140+R141+R142</f>
        <v>30</v>
      </c>
      <c r="S138" s="130">
        <f>+S139+S140+S141+S142</f>
        <v>250</v>
      </c>
      <c r="T138" s="130">
        <f>+T139+T140+T141+T142</f>
        <v>0</v>
      </c>
      <c r="Y138" s="264">
        <f>12133+796</f>
        <v>12929</v>
      </c>
    </row>
    <row r="139" spans="1:25" ht="12.75" customHeight="1" thickBot="1">
      <c r="A139" s="142">
        <v>1</v>
      </c>
      <c r="B139" s="384" t="s">
        <v>84</v>
      </c>
      <c r="C139" s="385"/>
      <c r="D139" s="385"/>
      <c r="E139" s="386"/>
      <c r="F139" s="136"/>
      <c r="G139" s="63">
        <f t="shared" si="20"/>
        <v>0</v>
      </c>
      <c r="H139" s="136">
        <f>+I139+J139+K139</f>
        <v>0</v>
      </c>
      <c r="I139" s="136"/>
      <c r="J139" s="140"/>
      <c r="K139" s="86"/>
      <c r="L139" s="86"/>
      <c r="M139" s="85"/>
      <c r="N139" s="63">
        <f>+O139+S139</f>
        <v>250</v>
      </c>
      <c r="O139" s="136">
        <v>0</v>
      </c>
      <c r="P139" s="136"/>
      <c r="Q139" s="140"/>
      <c r="R139" s="85"/>
      <c r="S139" s="86">
        <v>250</v>
      </c>
      <c r="T139" s="85"/>
    </row>
    <row r="140" spans="1:25" ht="12.75" customHeight="1" thickBot="1">
      <c r="A140" s="118">
        <v>2</v>
      </c>
      <c r="B140" s="377" t="s">
        <v>83</v>
      </c>
      <c r="C140" s="348"/>
      <c r="D140" s="348"/>
      <c r="E140" s="349"/>
      <c r="F140" s="139"/>
      <c r="G140" s="63">
        <f t="shared" si="20"/>
        <v>0</v>
      </c>
      <c r="H140" s="136">
        <f>+I140+J140+K140</f>
        <v>0</v>
      </c>
      <c r="I140" s="139"/>
      <c r="J140" s="138"/>
      <c r="K140" s="95"/>
      <c r="L140" s="95"/>
      <c r="M140" s="94"/>
      <c r="N140" s="63">
        <f>+O140</f>
        <v>30</v>
      </c>
      <c r="O140" s="136">
        <f>+R140</f>
        <v>30</v>
      </c>
      <c r="P140" s="139"/>
      <c r="Q140" s="138"/>
      <c r="R140" s="94">
        <v>30</v>
      </c>
      <c r="S140" s="95"/>
      <c r="T140" s="94"/>
    </row>
    <row r="141" spans="1:25" ht="12.75" customHeight="1" thickBot="1">
      <c r="A141" s="84">
        <v>3</v>
      </c>
      <c r="B141" s="377" t="s">
        <v>82</v>
      </c>
      <c r="C141" s="348"/>
      <c r="D141" s="348"/>
      <c r="E141" s="349"/>
      <c r="F141" s="139"/>
      <c r="G141" s="63">
        <f t="shared" si="20"/>
        <v>0</v>
      </c>
      <c r="H141" s="136">
        <f>+I141+J141+K141</f>
        <v>0</v>
      </c>
      <c r="I141" s="139"/>
      <c r="J141" s="138"/>
      <c r="K141" s="95"/>
      <c r="L141" s="95"/>
      <c r="M141" s="94"/>
      <c r="N141" s="63"/>
      <c r="O141" s="136"/>
      <c r="P141" s="139"/>
      <c r="Q141" s="138"/>
      <c r="R141" s="94"/>
      <c r="S141" s="95"/>
      <c r="T141" s="94"/>
    </row>
    <row r="142" spans="1:25" ht="12.75" customHeight="1" thickBot="1">
      <c r="A142" s="137">
        <v>3</v>
      </c>
      <c r="B142" s="353" t="s">
        <v>81</v>
      </c>
      <c r="C142" s="354"/>
      <c r="D142" s="354"/>
      <c r="E142" s="355"/>
      <c r="F142" s="135"/>
      <c r="G142" s="63">
        <f t="shared" si="20"/>
        <v>72</v>
      </c>
      <c r="H142" s="136">
        <f>+I142+J142+K142</f>
        <v>72</v>
      </c>
      <c r="I142" s="135"/>
      <c r="J142" s="134"/>
      <c r="K142" s="109">
        <v>72</v>
      </c>
      <c r="L142" s="109"/>
      <c r="M142" s="108"/>
      <c r="N142" s="63"/>
      <c r="O142" s="136"/>
      <c r="P142" s="135"/>
      <c r="Q142" s="134"/>
      <c r="R142" s="108"/>
      <c r="S142" s="109"/>
      <c r="T142" s="108"/>
    </row>
    <row r="143" spans="1:25" ht="12.75" customHeight="1" thickBot="1">
      <c r="A143" s="407" t="s">
        <v>80</v>
      </c>
      <c r="B143" s="408"/>
      <c r="C143" s="408"/>
      <c r="D143" s="408"/>
      <c r="E143" s="409"/>
      <c r="F143" s="125">
        <v>483000</v>
      </c>
      <c r="G143" s="131">
        <f t="shared" si="20"/>
        <v>0</v>
      </c>
      <c r="H143" s="130">
        <v>0</v>
      </c>
      <c r="I143" s="130"/>
      <c r="J143" s="133"/>
      <c r="K143" s="72"/>
      <c r="L143" s="72"/>
      <c r="M143" s="71">
        <v>0</v>
      </c>
      <c r="N143" s="131">
        <f>+T143</f>
        <v>15000</v>
      </c>
      <c r="O143" s="130"/>
      <c r="P143" s="130"/>
      <c r="Q143" s="133"/>
      <c r="R143" s="71"/>
      <c r="S143" s="72"/>
      <c r="T143" s="71">
        <v>15000</v>
      </c>
    </row>
    <row r="144" spans="1:25" ht="19.5" customHeight="1" thickBot="1">
      <c r="A144" s="356" t="s">
        <v>79</v>
      </c>
      <c r="B144" s="357"/>
      <c r="C144" s="357"/>
      <c r="D144" s="357"/>
      <c r="E144" s="358"/>
      <c r="F144" s="132">
        <v>483100</v>
      </c>
      <c r="G144" s="131">
        <f t="shared" si="20"/>
        <v>641</v>
      </c>
      <c r="H144" s="130">
        <f>+I144+J144+K144</f>
        <v>641</v>
      </c>
      <c r="I144" s="129"/>
      <c r="J144" s="128"/>
      <c r="K144" s="127">
        <v>641</v>
      </c>
      <c r="L144" s="127"/>
      <c r="M144" s="126">
        <v>0</v>
      </c>
      <c r="N144" s="131"/>
      <c r="O144" s="130"/>
      <c r="P144" s="129"/>
      <c r="Q144" s="128"/>
      <c r="R144" s="126"/>
      <c r="S144" s="127"/>
      <c r="T144" s="126"/>
    </row>
    <row r="145" spans="1:28" ht="22.5" customHeight="1" thickBot="1">
      <c r="A145" s="387" t="s">
        <v>78</v>
      </c>
      <c r="B145" s="388"/>
      <c r="C145" s="388"/>
      <c r="D145" s="388"/>
      <c r="E145" s="389"/>
      <c r="F145" s="125"/>
      <c r="G145" s="124">
        <f t="shared" si="20"/>
        <v>141449</v>
      </c>
      <c r="H145" s="124">
        <f>+I145+J145+K145</f>
        <v>66308</v>
      </c>
      <c r="I145" s="124">
        <f>+I143+I138+I137+I131+I94+I90+I87+I71+I66+I47+I12</f>
        <v>0</v>
      </c>
      <c r="J145" s="124">
        <f>+J143+J138+J137+J131+J94+J90+J87+J71+J66+J47+J12</f>
        <v>8213</v>
      </c>
      <c r="K145" s="124">
        <f>+K12+K47+K66+K71+K87+K90+K94+K131+K137+K138+K143+K144</f>
        <v>58095</v>
      </c>
      <c r="L145" s="124">
        <f>+L12+L47+L66+L71+L87+L90+L94+L131+L137+L138+L143+L144</f>
        <v>49688</v>
      </c>
      <c r="M145" s="124">
        <f>+M12+M47+M66+M71+M87+M90+M94+M131+M137+M138+M143+M144</f>
        <v>25453</v>
      </c>
      <c r="N145" s="124">
        <f>+O145+S145+T145+N140</f>
        <v>3415190</v>
      </c>
      <c r="O145" s="124">
        <f>+O94+O90+O87+O71+O66+O47+O12+N136+O140</f>
        <v>3399420</v>
      </c>
      <c r="P145" s="124"/>
      <c r="Q145" s="124"/>
      <c r="R145" s="124">
        <f>+R94+R90+R87+R71+R66+R47+R12+R136+R140</f>
        <v>3399420</v>
      </c>
      <c r="S145" s="124">
        <f>+S131+S137+S138+S143+S144+S94+S90+S87+S71+S66+S47+S12</f>
        <v>740</v>
      </c>
      <c r="T145" s="124">
        <f>+T143+T144+T138+T137+T131+T94+T90+T87+T71+T66+T47+T12</f>
        <v>15000</v>
      </c>
    </row>
    <row r="146" spans="1:28" ht="15" customHeight="1" thickBot="1">
      <c r="A146" s="381" t="s">
        <v>77</v>
      </c>
      <c r="B146" s="382"/>
      <c r="C146" s="382"/>
      <c r="D146" s="382"/>
      <c r="E146" s="382"/>
      <c r="F146" s="383"/>
      <c r="G146" s="439"/>
      <c r="H146" s="434"/>
      <c r="I146" s="434"/>
      <c r="J146" s="434"/>
      <c r="K146" s="434"/>
      <c r="L146" s="434"/>
      <c r="M146" s="440"/>
      <c r="N146" s="439"/>
      <c r="O146" s="434"/>
      <c r="P146" s="434"/>
      <c r="Q146" s="434"/>
      <c r="R146" s="434"/>
      <c r="S146" s="434"/>
      <c r="T146" s="435"/>
    </row>
    <row r="147" spans="1:28" ht="18.75" customHeight="1" thickBot="1">
      <c r="A147" s="356" t="s">
        <v>76</v>
      </c>
      <c r="B147" s="357"/>
      <c r="C147" s="357"/>
      <c r="D147" s="357"/>
      <c r="E147" s="358"/>
      <c r="F147" s="123">
        <v>500000</v>
      </c>
      <c r="G147" s="122">
        <f t="shared" ref="G147:M147" si="23">+G148+G153+G158+G159+G160</f>
        <v>2399</v>
      </c>
      <c r="H147" s="122">
        <f t="shared" si="23"/>
        <v>2399</v>
      </c>
      <c r="I147" s="122">
        <f t="shared" si="23"/>
        <v>2399</v>
      </c>
      <c r="J147" s="122">
        <f t="shared" si="23"/>
        <v>0</v>
      </c>
      <c r="K147" s="122">
        <f t="shared" si="23"/>
        <v>0</v>
      </c>
      <c r="L147" s="122">
        <f t="shared" si="23"/>
        <v>0</v>
      </c>
      <c r="M147" s="122">
        <f t="shared" si="23"/>
        <v>0</v>
      </c>
      <c r="N147" s="122">
        <f>+O147+S147+T147</f>
        <v>7080</v>
      </c>
      <c r="O147" s="122">
        <f>+P147+Q147+R147</f>
        <v>7080</v>
      </c>
      <c r="P147" s="122">
        <f>+P148+P153+P158+P159+P160</f>
        <v>7080</v>
      </c>
      <c r="Q147" s="122">
        <f>+Q148+Q153+Q158+Q159+Q160</f>
        <v>0</v>
      </c>
      <c r="R147" s="122">
        <f>+R148+R153+R158+R159+R160</f>
        <v>0</v>
      </c>
      <c r="S147" s="122">
        <f>+S148+S153+S158+S159+S160</f>
        <v>0</v>
      </c>
      <c r="T147" s="122">
        <f>+T148+T153+T158+T159+T160</f>
        <v>0</v>
      </c>
    </row>
    <row r="148" spans="1:28" ht="18.75" customHeight="1" thickBot="1">
      <c r="A148" s="74">
        <v>1</v>
      </c>
      <c r="B148" s="374" t="s">
        <v>75</v>
      </c>
      <c r="C148" s="375"/>
      <c r="D148" s="375"/>
      <c r="E148" s="376"/>
      <c r="F148" s="63">
        <v>511000</v>
      </c>
      <c r="G148" s="68">
        <f t="shared" ref="G148:G161" si="24">+H148+L148+M148</f>
        <v>0</v>
      </c>
      <c r="H148" s="68">
        <f t="shared" ref="H148:H153" si="25">+I148+J148+K148</f>
        <v>0</v>
      </c>
      <c r="I148" s="68">
        <f t="shared" ref="I148:T148" si="26">+I149+I150+I151+I152</f>
        <v>0</v>
      </c>
      <c r="J148" s="68">
        <f t="shared" si="26"/>
        <v>0</v>
      </c>
      <c r="K148" s="68">
        <f t="shared" si="26"/>
        <v>0</v>
      </c>
      <c r="L148" s="68">
        <f t="shared" si="26"/>
        <v>0</v>
      </c>
      <c r="M148" s="68">
        <f t="shared" si="26"/>
        <v>0</v>
      </c>
      <c r="N148" s="68">
        <f t="shared" si="26"/>
        <v>0</v>
      </c>
      <c r="O148" s="68">
        <f t="shared" si="26"/>
        <v>0</v>
      </c>
      <c r="P148" s="68">
        <f t="shared" si="26"/>
        <v>0</v>
      </c>
      <c r="Q148" s="68">
        <f t="shared" si="26"/>
        <v>0</v>
      </c>
      <c r="R148" s="68">
        <f t="shared" si="26"/>
        <v>0</v>
      </c>
      <c r="S148" s="68">
        <f t="shared" si="26"/>
        <v>0</v>
      </c>
      <c r="T148" s="68">
        <f t="shared" si="26"/>
        <v>0</v>
      </c>
    </row>
    <row r="149" spans="1:28" ht="15.75" customHeight="1" thickBot="1">
      <c r="A149" s="93"/>
      <c r="B149" s="121" t="s">
        <v>0</v>
      </c>
      <c r="C149" s="368" t="s">
        <v>74</v>
      </c>
      <c r="D149" s="369"/>
      <c r="E149" s="370"/>
      <c r="F149" s="90"/>
      <c r="G149" s="81">
        <f t="shared" si="24"/>
        <v>0</v>
      </c>
      <c r="H149" s="81">
        <f t="shared" si="25"/>
        <v>0</v>
      </c>
      <c r="I149" s="120"/>
      <c r="J149" s="120"/>
      <c r="K149" s="86"/>
      <c r="L149" s="86"/>
      <c r="M149" s="85">
        <v>0</v>
      </c>
      <c r="N149" s="81"/>
      <c r="O149" s="81"/>
      <c r="P149" s="120"/>
      <c r="Q149" s="120"/>
      <c r="R149" s="85"/>
      <c r="S149" s="86"/>
      <c r="T149" s="85"/>
    </row>
    <row r="150" spans="1:28" ht="14.25" customHeight="1" thickBot="1">
      <c r="A150" s="118"/>
      <c r="B150" s="91" t="s">
        <v>73</v>
      </c>
      <c r="C150" s="347" t="s">
        <v>72</v>
      </c>
      <c r="D150" s="348"/>
      <c r="E150" s="349"/>
      <c r="F150" s="116"/>
      <c r="G150" s="81">
        <f t="shared" si="24"/>
        <v>0</v>
      </c>
      <c r="H150" s="81">
        <f t="shared" si="25"/>
        <v>0</v>
      </c>
      <c r="I150" s="119">
        <v>0</v>
      </c>
      <c r="J150" s="114"/>
      <c r="K150" s="95"/>
      <c r="L150" s="95"/>
      <c r="M150" s="94">
        <v>0</v>
      </c>
      <c r="N150" s="81">
        <f t="shared" ref="N150:N160" si="27">+O150+S150+T150</f>
        <v>0</v>
      </c>
      <c r="O150" s="81">
        <f t="shared" ref="O150:O154" si="28">+P150+Q150+R150</f>
        <v>0</v>
      </c>
      <c r="P150" s="119"/>
      <c r="Q150" s="114"/>
      <c r="R150" s="94"/>
      <c r="S150" s="95"/>
      <c r="T150" s="94"/>
      <c r="AB150" s="59" t="s">
        <v>274</v>
      </c>
    </row>
    <row r="151" spans="1:28" ht="15" customHeight="1" thickBot="1">
      <c r="A151" s="118"/>
      <c r="B151" s="117" t="s">
        <v>71</v>
      </c>
      <c r="C151" s="347" t="s">
        <v>70</v>
      </c>
      <c r="D151" s="348"/>
      <c r="E151" s="349"/>
      <c r="F151" s="116"/>
      <c r="G151" s="81">
        <f t="shared" si="24"/>
        <v>0</v>
      </c>
      <c r="H151" s="81">
        <f t="shared" si="25"/>
        <v>0</v>
      </c>
      <c r="I151" s="115"/>
      <c r="J151" s="114"/>
      <c r="K151" s="95"/>
      <c r="L151" s="95"/>
      <c r="M151" s="94"/>
      <c r="N151" s="81">
        <f t="shared" si="27"/>
        <v>0</v>
      </c>
      <c r="O151" s="81">
        <f t="shared" si="28"/>
        <v>0</v>
      </c>
      <c r="P151" s="115"/>
      <c r="Q151" s="114"/>
      <c r="R151" s="94"/>
      <c r="S151" s="95"/>
      <c r="T151" s="94"/>
    </row>
    <row r="152" spans="1:28" ht="15" customHeight="1" thickBot="1">
      <c r="A152" s="84"/>
      <c r="B152" s="113" t="s">
        <v>69</v>
      </c>
      <c r="C152" s="393" t="s">
        <v>68</v>
      </c>
      <c r="D152" s="354"/>
      <c r="E152" s="355"/>
      <c r="F152" s="112"/>
      <c r="G152" s="81">
        <f t="shared" si="24"/>
        <v>0</v>
      </c>
      <c r="H152" s="81">
        <f t="shared" si="25"/>
        <v>0</v>
      </c>
      <c r="I152" s="111"/>
      <c r="J152" s="111"/>
      <c r="K152" s="109"/>
      <c r="L152" s="109"/>
      <c r="M152" s="108"/>
      <c r="N152" s="81">
        <f t="shared" si="27"/>
        <v>0</v>
      </c>
      <c r="O152" s="81">
        <f t="shared" si="28"/>
        <v>0</v>
      </c>
      <c r="P152" s="111"/>
      <c r="Q152" s="110"/>
      <c r="R152" s="108"/>
      <c r="S152" s="109"/>
      <c r="T152" s="108"/>
    </row>
    <row r="153" spans="1:28" ht="15.75" customHeight="1" thickBot="1">
      <c r="A153" s="74">
        <v>2</v>
      </c>
      <c r="B153" s="374" t="s">
        <v>67</v>
      </c>
      <c r="C153" s="375"/>
      <c r="D153" s="375"/>
      <c r="E153" s="376"/>
      <c r="F153" s="63">
        <v>512000</v>
      </c>
      <c r="G153" s="68">
        <f t="shared" si="24"/>
        <v>2399</v>
      </c>
      <c r="H153" s="107">
        <f t="shared" si="25"/>
        <v>2399</v>
      </c>
      <c r="I153" s="107">
        <f>+I154+I155+I156+I157</f>
        <v>2399</v>
      </c>
      <c r="J153" s="68">
        <f>+J154+J155+J156+J157</f>
        <v>0</v>
      </c>
      <c r="K153" s="68">
        <f>+K154+K155+K156+K157</f>
        <v>0</v>
      </c>
      <c r="L153" s="68">
        <f>+L154+L155+L156+L157</f>
        <v>0</v>
      </c>
      <c r="M153" s="68">
        <f>+M154+M155+M156+M157</f>
        <v>0</v>
      </c>
      <c r="N153" s="68">
        <f>+O153+S153+T153</f>
        <v>7080</v>
      </c>
      <c r="O153" s="107">
        <f>+P153+Q153+R153</f>
        <v>7080</v>
      </c>
      <c r="P153" s="107">
        <f>+P154+P155+P156+P157</f>
        <v>7080</v>
      </c>
      <c r="Q153" s="68">
        <f>+Q154+Q155+Q156+Q157</f>
        <v>0</v>
      </c>
      <c r="R153" s="68">
        <f>+R154+R155+R156+R157</f>
        <v>0</v>
      </c>
      <c r="S153" s="68">
        <f>+S154+S155+S156+S157</f>
        <v>0</v>
      </c>
      <c r="T153" s="68">
        <f>+T154+T155+T156+T157</f>
        <v>0</v>
      </c>
    </row>
    <row r="154" spans="1:28" ht="15.75" customHeight="1" thickBot="1">
      <c r="A154" s="93"/>
      <c r="B154" s="106" t="s">
        <v>1</v>
      </c>
      <c r="C154" s="368" t="s">
        <v>66</v>
      </c>
      <c r="D154" s="369"/>
      <c r="E154" s="370"/>
      <c r="F154" s="105"/>
      <c r="G154" s="81">
        <f t="shared" si="24"/>
        <v>0</v>
      </c>
      <c r="H154" s="80"/>
      <c r="I154" s="79"/>
      <c r="J154" s="104"/>
      <c r="K154" s="103"/>
      <c r="L154" s="103"/>
      <c r="M154" s="99">
        <v>0</v>
      </c>
      <c r="N154" s="81">
        <f t="shared" si="27"/>
        <v>0</v>
      </c>
      <c r="O154" s="80">
        <f t="shared" si="28"/>
        <v>0</v>
      </c>
      <c r="P154" s="102"/>
      <c r="Q154" s="101"/>
      <c r="R154" s="99"/>
      <c r="S154" s="100"/>
      <c r="T154" s="99"/>
    </row>
    <row r="155" spans="1:28" ht="15.75" customHeight="1" thickBot="1">
      <c r="A155" s="93"/>
      <c r="B155" s="92" t="s">
        <v>43</v>
      </c>
      <c r="C155" s="347" t="s">
        <v>65</v>
      </c>
      <c r="D155" s="348"/>
      <c r="E155" s="349"/>
      <c r="F155" s="98"/>
      <c r="G155" s="81">
        <f t="shared" si="24"/>
        <v>0</v>
      </c>
      <c r="H155" s="80"/>
      <c r="I155" s="79"/>
      <c r="J155" s="97"/>
      <c r="K155" s="95"/>
      <c r="L155" s="95"/>
      <c r="M155" s="94">
        <v>0</v>
      </c>
      <c r="N155" s="81">
        <f t="shared" si="27"/>
        <v>0</v>
      </c>
      <c r="O155" s="80"/>
      <c r="P155" s="79"/>
      <c r="Q155" s="96"/>
      <c r="R155" s="94"/>
      <c r="S155" s="95"/>
      <c r="T155" s="94"/>
    </row>
    <row r="156" spans="1:28" ht="18.75" customHeight="1" thickBot="1">
      <c r="A156" s="93"/>
      <c r="B156" s="92" t="s">
        <v>41</v>
      </c>
      <c r="C156" s="347" t="s">
        <v>64</v>
      </c>
      <c r="D156" s="348"/>
      <c r="E156" s="349"/>
      <c r="F156" s="90"/>
      <c r="G156" s="81">
        <f t="shared" si="24"/>
        <v>2399</v>
      </c>
      <c r="H156" s="80">
        <f t="shared" ref="H156:H161" si="29">+I156+J156+K156</f>
        <v>2399</v>
      </c>
      <c r="I156" s="88">
        <v>2399</v>
      </c>
      <c r="J156" s="89"/>
      <c r="K156" s="86"/>
      <c r="L156" s="86"/>
      <c r="M156" s="85">
        <v>0</v>
      </c>
      <c r="N156" s="81">
        <f>+O156</f>
        <v>7080</v>
      </c>
      <c r="O156" s="80">
        <f>+P156</f>
        <v>7080</v>
      </c>
      <c r="P156" s="88">
        <v>7080</v>
      </c>
      <c r="Q156" s="87"/>
      <c r="R156" s="85"/>
      <c r="S156" s="86"/>
      <c r="T156" s="85"/>
    </row>
    <row r="157" spans="1:28" ht="18.75" customHeight="1" thickBot="1">
      <c r="A157" s="84"/>
      <c r="B157" s="83" t="s">
        <v>39</v>
      </c>
      <c r="C157" s="393" t="s">
        <v>63</v>
      </c>
      <c r="D157" s="354"/>
      <c r="E157" s="355"/>
      <c r="F157" s="82"/>
      <c r="G157" s="81">
        <f t="shared" si="24"/>
        <v>0</v>
      </c>
      <c r="H157" s="80">
        <f t="shared" si="29"/>
        <v>0</v>
      </c>
      <c r="I157" s="79"/>
      <c r="J157" s="78"/>
      <c r="K157" s="77"/>
      <c r="L157" s="77"/>
      <c r="M157" s="76">
        <v>0</v>
      </c>
      <c r="N157" s="81">
        <f t="shared" si="27"/>
        <v>0</v>
      </c>
      <c r="O157" s="80">
        <f t="shared" ref="O157:O160" si="30">+P157+Q157+R157</f>
        <v>0</v>
      </c>
      <c r="P157" s="79"/>
      <c r="Q157" s="78"/>
      <c r="R157" s="76"/>
      <c r="S157" s="77"/>
      <c r="T157" s="76"/>
    </row>
    <row r="158" spans="1:28" ht="14.25" customHeight="1" thickBot="1">
      <c r="A158" s="74">
        <v>3</v>
      </c>
      <c r="B158" s="374" t="s">
        <v>62</v>
      </c>
      <c r="C158" s="375"/>
      <c r="D158" s="375"/>
      <c r="E158" s="376"/>
      <c r="F158" s="63">
        <v>513000</v>
      </c>
      <c r="G158" s="68">
        <f t="shared" si="24"/>
        <v>0</v>
      </c>
      <c r="H158" s="67">
        <f t="shared" si="29"/>
        <v>0</v>
      </c>
      <c r="I158" s="75"/>
      <c r="J158" s="73"/>
      <c r="K158" s="72"/>
      <c r="L158" s="72"/>
      <c r="M158" s="71"/>
      <c r="N158" s="68">
        <f t="shared" si="27"/>
        <v>0</v>
      </c>
      <c r="O158" s="67">
        <f t="shared" si="30"/>
        <v>0</v>
      </c>
      <c r="P158" s="75">
        <v>0</v>
      </c>
      <c r="Q158" s="73"/>
      <c r="R158" s="71"/>
      <c r="S158" s="72"/>
      <c r="T158" s="71"/>
    </row>
    <row r="159" spans="1:28" ht="13.5" customHeight="1" thickBot="1">
      <c r="A159" s="74">
        <v>4</v>
      </c>
      <c r="B159" s="374" t="s">
        <v>61</v>
      </c>
      <c r="C159" s="375"/>
      <c r="D159" s="375"/>
      <c r="E159" s="376"/>
      <c r="F159" s="63">
        <v>520000</v>
      </c>
      <c r="G159" s="68">
        <f t="shared" si="24"/>
        <v>0</v>
      </c>
      <c r="H159" s="67">
        <f t="shared" si="29"/>
        <v>0</v>
      </c>
      <c r="I159" s="73"/>
      <c r="J159" s="73"/>
      <c r="K159" s="72"/>
      <c r="L159" s="72"/>
      <c r="M159" s="71"/>
      <c r="N159" s="68">
        <f t="shared" si="27"/>
        <v>0</v>
      </c>
      <c r="O159" s="67">
        <f t="shared" si="30"/>
        <v>0</v>
      </c>
      <c r="P159" s="73"/>
      <c r="Q159" s="73"/>
      <c r="R159" s="71"/>
      <c r="S159" s="72"/>
      <c r="T159" s="71"/>
    </row>
    <row r="160" spans="1:28" ht="13.5" customHeight="1" thickBot="1">
      <c r="A160" s="70">
        <v>5</v>
      </c>
      <c r="B160" s="374" t="s">
        <v>32</v>
      </c>
      <c r="C160" s="375"/>
      <c r="D160" s="375"/>
      <c r="E160" s="376"/>
      <c r="F160" s="69"/>
      <c r="G160" s="68">
        <f t="shared" si="24"/>
        <v>0</v>
      </c>
      <c r="H160" s="67">
        <f t="shared" si="29"/>
        <v>0</v>
      </c>
      <c r="I160" s="66"/>
      <c r="J160" s="66"/>
      <c r="K160" s="65"/>
      <c r="L160" s="65"/>
      <c r="M160" s="64"/>
      <c r="N160" s="68">
        <f t="shared" si="27"/>
        <v>0</v>
      </c>
      <c r="O160" s="67">
        <f t="shared" si="30"/>
        <v>0</v>
      </c>
      <c r="P160" s="66"/>
      <c r="Q160" s="66"/>
      <c r="R160" s="64"/>
      <c r="S160" s="65"/>
      <c r="T160" s="64"/>
    </row>
    <row r="161" spans="1:20" ht="18.75" customHeight="1" thickBot="1">
      <c r="A161" s="390" t="s">
        <v>60</v>
      </c>
      <c r="B161" s="391"/>
      <c r="C161" s="391"/>
      <c r="D161" s="391"/>
      <c r="E161" s="392"/>
      <c r="F161" s="63"/>
      <c r="G161" s="62">
        <f t="shared" si="24"/>
        <v>143848</v>
      </c>
      <c r="H161" s="62">
        <f t="shared" si="29"/>
        <v>68707</v>
      </c>
      <c r="I161" s="62">
        <f t="shared" ref="I161:T161" si="31">+I147+I145</f>
        <v>2399</v>
      </c>
      <c r="J161" s="62">
        <f t="shared" si="31"/>
        <v>8213</v>
      </c>
      <c r="K161" s="62">
        <f t="shared" si="31"/>
        <v>58095</v>
      </c>
      <c r="L161" s="62">
        <f t="shared" si="31"/>
        <v>49688</v>
      </c>
      <c r="M161" s="62">
        <f t="shared" si="31"/>
        <v>25453</v>
      </c>
      <c r="N161" s="62">
        <f>+O161+S161+T161</f>
        <v>3422240</v>
      </c>
      <c r="O161" s="62">
        <f>+O147+O145+Z148</f>
        <v>3406500</v>
      </c>
      <c r="P161" s="62">
        <f t="shared" si="31"/>
        <v>7080</v>
      </c>
      <c r="Q161" s="62">
        <f t="shared" si="31"/>
        <v>0</v>
      </c>
      <c r="R161" s="62">
        <f t="shared" si="31"/>
        <v>3399420</v>
      </c>
      <c r="S161" s="62">
        <f t="shared" si="31"/>
        <v>740</v>
      </c>
      <c r="T161" s="62">
        <f t="shared" si="31"/>
        <v>15000</v>
      </c>
    </row>
    <row r="162" spans="1:20" ht="18.75" customHeight="1">
      <c r="A162" s="61"/>
      <c r="B162" s="61"/>
      <c r="C162" s="61"/>
      <c r="D162" s="61"/>
      <c r="E162" s="61"/>
      <c r="F162" s="60"/>
    </row>
    <row r="163" spans="1:20" ht="15">
      <c r="N163" s="296" t="s">
        <v>269</v>
      </c>
      <c r="P163" s="328" t="s">
        <v>270</v>
      </c>
      <c r="Q163" s="328"/>
      <c r="R163" s="328"/>
    </row>
    <row r="164" spans="1:20" ht="15">
      <c r="N164" s="296" t="s">
        <v>269</v>
      </c>
      <c r="P164" s="328" t="s">
        <v>271</v>
      </c>
      <c r="Q164" s="328"/>
      <c r="R164" s="328"/>
    </row>
    <row r="166" spans="1:20">
      <c r="O166" s="273"/>
      <c r="P166" s="273"/>
    </row>
    <row r="167" spans="1:20">
      <c r="N167" s="273" t="s">
        <v>269</v>
      </c>
      <c r="O167" s="273" t="s">
        <v>269</v>
      </c>
      <c r="P167" s="273"/>
    </row>
    <row r="168" spans="1:20">
      <c r="N168" s="295" t="s">
        <v>269</v>
      </c>
      <c r="O168" s="273" t="s">
        <v>269</v>
      </c>
      <c r="P168" s="273"/>
    </row>
    <row r="169" spans="1:20">
      <c r="N169" s="273" t="s">
        <v>269</v>
      </c>
      <c r="O169" s="273"/>
      <c r="P169" s="273"/>
    </row>
    <row r="170" spans="1:20">
      <c r="O170" s="273"/>
      <c r="P170" s="273"/>
    </row>
    <row r="171" spans="1:20">
      <c r="O171" s="273"/>
      <c r="P171" s="273"/>
    </row>
    <row r="172" spans="1:20">
      <c r="O172" s="273"/>
      <c r="P172" s="273"/>
    </row>
  </sheetData>
  <mergeCells count="199">
    <mergeCell ref="P163:R163"/>
    <mergeCell ref="P164:R164"/>
    <mergeCell ref="A2:T2"/>
    <mergeCell ref="A4:T4"/>
    <mergeCell ref="A5:T5"/>
    <mergeCell ref="G146:M146"/>
    <mergeCell ref="A11:F11"/>
    <mergeCell ref="N146:T146"/>
    <mergeCell ref="N127:T127"/>
    <mergeCell ref="N128:N129"/>
    <mergeCell ref="O128:R128"/>
    <mergeCell ref="S128:S129"/>
    <mergeCell ref="T128:T129"/>
    <mergeCell ref="T43:T44"/>
    <mergeCell ref="N83:T83"/>
    <mergeCell ref="N84:N85"/>
    <mergeCell ref="N7:T7"/>
    <mergeCell ref="S8:S9"/>
    <mergeCell ref="T8:T9"/>
    <mergeCell ref="N46:T46"/>
    <mergeCell ref="N8:N9"/>
    <mergeCell ref="N11:T11"/>
    <mergeCell ref="N42:T42"/>
    <mergeCell ref="N43:N44"/>
    <mergeCell ref="O43:R43"/>
    <mergeCell ref="S43:S44"/>
    <mergeCell ref="O84:R84"/>
    <mergeCell ref="S84:S85"/>
    <mergeCell ref="T84:T85"/>
    <mergeCell ref="M128:M129"/>
    <mergeCell ref="D116:E116"/>
    <mergeCell ref="D117:E117"/>
    <mergeCell ref="C121:E121"/>
    <mergeCell ref="D124:E124"/>
    <mergeCell ref="D123:E123"/>
    <mergeCell ref="C125:E125"/>
    <mergeCell ref="H128:K128"/>
    <mergeCell ref="L128:L129"/>
    <mergeCell ref="G127:M127"/>
    <mergeCell ref="G128:G129"/>
    <mergeCell ref="D53:E53"/>
    <mergeCell ref="C88:E88"/>
    <mergeCell ref="C89:E89"/>
    <mergeCell ref="B90:E90"/>
    <mergeCell ref="C106:E106"/>
    <mergeCell ref="D110:E110"/>
    <mergeCell ref="C91:E91"/>
    <mergeCell ref="G83:M83"/>
    <mergeCell ref="A42:A44"/>
    <mergeCell ref="B42:E44"/>
    <mergeCell ref="F42:F44"/>
    <mergeCell ref="B47:E47"/>
    <mergeCell ref="D51:E51"/>
    <mergeCell ref="D52:E52"/>
    <mergeCell ref="A46:F46"/>
    <mergeCell ref="D54:E54"/>
    <mergeCell ref="F127:F129"/>
    <mergeCell ref="F83:F85"/>
    <mergeCell ref="A127:A129"/>
    <mergeCell ref="B127:E129"/>
    <mergeCell ref="G84:G85"/>
    <mergeCell ref="H84:K84"/>
    <mergeCell ref="C57:E57"/>
    <mergeCell ref="C60:E60"/>
    <mergeCell ref="L84:L85"/>
    <mergeCell ref="M84:M85"/>
    <mergeCell ref="H8:K8"/>
    <mergeCell ref="C79:E79"/>
    <mergeCell ref="D50:E50"/>
    <mergeCell ref="B10:E10"/>
    <mergeCell ref="C64:E64"/>
    <mergeCell ref="C65:E65"/>
    <mergeCell ref="C61:E61"/>
    <mergeCell ref="D63:E63"/>
    <mergeCell ref="B83:E85"/>
    <mergeCell ref="G11:M11"/>
    <mergeCell ref="G46:M46"/>
    <mergeCell ref="G42:M42"/>
    <mergeCell ref="G43:G44"/>
    <mergeCell ref="M43:M44"/>
    <mergeCell ref="H43:K43"/>
    <mergeCell ref="L43:L44"/>
    <mergeCell ref="D17:E17"/>
    <mergeCell ref="D18:E18"/>
    <mergeCell ref="D20:E20"/>
    <mergeCell ref="C35:E35"/>
    <mergeCell ref="C31:E31"/>
    <mergeCell ref="D16:E16"/>
    <mergeCell ref="D21:E21"/>
    <mergeCell ref="C22:E22"/>
    <mergeCell ref="B24:E24"/>
    <mergeCell ref="B28:E28"/>
    <mergeCell ref="C30:E30"/>
    <mergeCell ref="C23:E23"/>
    <mergeCell ref="G7:M7"/>
    <mergeCell ref="A7:A9"/>
    <mergeCell ref="B7:E9"/>
    <mergeCell ref="F7:F9"/>
    <mergeCell ref="G8:G9"/>
    <mergeCell ref="D19:E19"/>
    <mergeCell ref="A12:E12"/>
    <mergeCell ref="B13:E13"/>
    <mergeCell ref="C14:E14"/>
    <mergeCell ref="D15:E15"/>
    <mergeCell ref="L8:L9"/>
    <mergeCell ref="M8:M9"/>
    <mergeCell ref="C37:E37"/>
    <mergeCell ref="C38:E38"/>
    <mergeCell ref="C48:E48"/>
    <mergeCell ref="B39:E39"/>
    <mergeCell ref="B40:E40"/>
    <mergeCell ref="B32:E32"/>
    <mergeCell ref="C25:E25"/>
    <mergeCell ref="C26:E26"/>
    <mergeCell ref="C27:E27"/>
    <mergeCell ref="C29:E29"/>
    <mergeCell ref="C33:E33"/>
    <mergeCell ref="A143:E143"/>
    <mergeCell ref="C92:E92"/>
    <mergeCell ref="B94:E94"/>
    <mergeCell ref="D113:E113"/>
    <mergeCell ref="D114:E114"/>
    <mergeCell ref="D115:E115"/>
    <mergeCell ref="D122:E122"/>
    <mergeCell ref="D105:E105"/>
    <mergeCell ref="C98:E98"/>
    <mergeCell ref="C99:E99"/>
    <mergeCell ref="O8:R8"/>
    <mergeCell ref="C95:E95"/>
    <mergeCell ref="D96:E96"/>
    <mergeCell ref="C93:E93"/>
    <mergeCell ref="D97:E97"/>
    <mergeCell ref="C78:E78"/>
    <mergeCell ref="C74:E74"/>
    <mergeCell ref="D62:E62"/>
    <mergeCell ref="D58:E58"/>
    <mergeCell ref="D59:E59"/>
    <mergeCell ref="D55:E55"/>
    <mergeCell ref="D56:E56"/>
    <mergeCell ref="B87:E87"/>
    <mergeCell ref="C81:E81"/>
    <mergeCell ref="C75:E75"/>
    <mergeCell ref="C77:E77"/>
    <mergeCell ref="C72:E72"/>
    <mergeCell ref="B86:E86"/>
    <mergeCell ref="C80:E80"/>
    <mergeCell ref="C76:E76"/>
    <mergeCell ref="C34:E34"/>
    <mergeCell ref="C49:E49"/>
    <mergeCell ref="B45:E45"/>
    <mergeCell ref="B36:E36"/>
    <mergeCell ref="A161:E161"/>
    <mergeCell ref="C157:E157"/>
    <mergeCell ref="B158:E158"/>
    <mergeCell ref="B159:E159"/>
    <mergeCell ref="B160:E160"/>
    <mergeCell ref="C155:E155"/>
    <mergeCell ref="B139:E139"/>
    <mergeCell ref="D102:E102"/>
    <mergeCell ref="D104:E104"/>
    <mergeCell ref="C107:E107"/>
    <mergeCell ref="D108:E108"/>
    <mergeCell ref="D109:E109"/>
    <mergeCell ref="D111:E111"/>
    <mergeCell ref="B133:E133"/>
    <mergeCell ref="B136:E136"/>
    <mergeCell ref="A137:E137"/>
    <mergeCell ref="A138:E138"/>
    <mergeCell ref="D112:E112"/>
    <mergeCell ref="C103:E103"/>
    <mergeCell ref="C154:E154"/>
    <mergeCell ref="B130:E130"/>
    <mergeCell ref="C152:E152"/>
    <mergeCell ref="A147:E147"/>
    <mergeCell ref="B148:E148"/>
    <mergeCell ref="C156:E156"/>
    <mergeCell ref="B134:E134"/>
    <mergeCell ref="B142:E142"/>
    <mergeCell ref="B66:E66"/>
    <mergeCell ref="B71:E71"/>
    <mergeCell ref="C67:E67"/>
    <mergeCell ref="C68:E68"/>
    <mergeCell ref="C69:E69"/>
    <mergeCell ref="C70:E70"/>
    <mergeCell ref="C149:E149"/>
    <mergeCell ref="C150:E150"/>
    <mergeCell ref="C151:E151"/>
    <mergeCell ref="A131:E131"/>
    <mergeCell ref="B153:E153"/>
    <mergeCell ref="C73:E73"/>
    <mergeCell ref="C100:E100"/>
    <mergeCell ref="D101:E101"/>
    <mergeCell ref="A83:A85"/>
    <mergeCell ref="A146:F146"/>
    <mergeCell ref="A144:E144"/>
    <mergeCell ref="B141:E141"/>
    <mergeCell ref="B140:E140"/>
    <mergeCell ref="B132:E132"/>
    <mergeCell ref="A145:E145"/>
  </mergeCells>
  <pageMargins left="0.35433070866141736" right="0.35433070866141736" top="0.31496062992125984" bottom="0.39370078740157483" header="0.19685039370078741" footer="0.23622047244094491"/>
  <pageSetup paperSize="9" scale="80" orientation="landscape" r:id="rId1"/>
  <headerFooter alignWithMargins="0"/>
  <rowBreaks count="3" manualBreakCount="3">
    <brk id="40" max="16383" man="1"/>
    <brk id="81" max="12" man="1"/>
    <brk id="12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ФИНАНСИЈСКИ ПЛАН - ПРИХОДИ</vt:lpstr>
      <vt:lpstr>ФИНАНСИЈСКИ ПЛАН-УКУПНИ РАСХОДИ</vt:lpstr>
    </vt:vector>
  </TitlesOfParts>
  <Company>IZZS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vuksa_ana</dc:creator>
  <cp:lastModifiedBy>JADRANKA</cp:lastModifiedBy>
  <cp:lastPrinted>2023-08-18T07:30:24Z</cp:lastPrinted>
  <dcterms:created xsi:type="dcterms:W3CDTF">2009-12-11T13:16:27Z</dcterms:created>
  <dcterms:modified xsi:type="dcterms:W3CDTF">2023-08-18T07:34:03Z</dcterms:modified>
</cp:coreProperties>
</file>