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980" windowHeight="4470" tabRatio="865" activeTab="1"/>
  </bookViews>
  <sheets>
    <sheet name="ФИНАНСИЈСКИ ПЛАН - ПРИХОДИ" sheetId="1" r:id="rId1"/>
    <sheet name="ФИНАНСИЈСКИ ПЛАН-УКУПНИ РАСХОДИ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S</author>
  </authors>
  <commentList>
    <comment ref="R125" authorId="0">
      <text>
        <r>
          <rPr>
            <b/>
            <sz val="9"/>
            <rFont val="Tahoma"/>
            <family val="0"/>
          </rPr>
          <t>S:</t>
        </r>
        <r>
          <rPr>
            <sz val="9"/>
            <rFont val="Tahoma"/>
            <family val="0"/>
          </rPr>
          <t xml:space="preserve">
ostali medicinski potrošni i galenski preparati 
</t>
        </r>
      </text>
    </comment>
    <comment ref="R114" authorId="0">
      <text>
        <r>
          <rPr>
            <b/>
            <sz val="9"/>
            <rFont val="Tahoma"/>
            <family val="0"/>
          </rPr>
          <t>S:</t>
        </r>
        <r>
          <rPr>
            <sz val="9"/>
            <rFont val="Tahoma"/>
            <family val="0"/>
          </rPr>
          <t xml:space="preserve">
stomatološki materijal i ostali potrošni stomatološki materijal</t>
        </r>
      </text>
    </comment>
    <comment ref="R73" authorId="0">
      <text>
        <r>
          <rPr>
            <b/>
            <sz val="9"/>
            <rFont val="Tahoma"/>
            <family val="0"/>
          </rPr>
          <t>S:</t>
        </r>
        <r>
          <rPr>
            <sz val="9"/>
            <rFont val="Tahoma"/>
            <family val="0"/>
          </rPr>
          <t xml:space="preserve">
helient i održavanje sajta</t>
        </r>
      </text>
    </comment>
    <comment ref="R59" authorId="0">
      <text>
        <r>
          <rPr>
            <b/>
            <sz val="9"/>
            <rFont val="Tahoma"/>
            <family val="0"/>
          </rPr>
          <t>S:</t>
        </r>
        <r>
          <rPr>
            <sz val="9"/>
            <rFont val="Tahoma"/>
            <family val="0"/>
          </rPr>
          <t xml:space="preserve">
ddd i zbrinjavanje medicinskog otpada</t>
        </r>
      </text>
    </comment>
    <comment ref="R89" authorId="0">
      <text>
        <r>
          <rPr>
            <b/>
            <sz val="9"/>
            <rFont val="Tahoma"/>
            <family val="0"/>
          </rPr>
          <t>S:</t>
        </r>
        <r>
          <rPr>
            <sz val="9"/>
            <rFont val="Tahoma"/>
            <family val="0"/>
          </rPr>
          <t xml:space="preserve">
obezbedjenje i specijalizovane usluge
</t>
        </r>
      </text>
    </comment>
  </commentList>
</comments>
</file>

<file path=xl/sharedStrings.xml><?xml version="1.0" encoding="utf-8"?>
<sst xmlns="http://schemas.openxmlformats.org/spreadsheetml/2006/main" count="389" uniqueCount="275">
  <si>
    <t>1.1</t>
  </si>
  <si>
    <t>2.1</t>
  </si>
  <si>
    <t>UKUPNI PRIHODI</t>
  </si>
  <si>
    <t>OSTALI PRIHODI</t>
  </si>
  <si>
    <t>OOSO</t>
  </si>
  <si>
    <t>8.2</t>
  </si>
  <si>
    <t>Od budžeta Opštine-Grada</t>
  </si>
  <si>
    <t>8.1</t>
  </si>
  <si>
    <t>MEMORANDUMSКЕ STAVКЕ ZА REFUNDACIJU RASHODА (5093 + 5095)</t>
  </si>
  <si>
    <r>
      <t xml:space="preserve">PRIHODI OD DAVANJA U ZAKUP </t>
    </r>
    <r>
      <rPr>
        <sz val="11"/>
        <rFont val="Times New Roman"/>
        <family val="1"/>
      </rPr>
      <t>(742122, 742161)</t>
    </r>
  </si>
  <si>
    <t>Ostali prihodi (sa grupe konta 733000)</t>
  </si>
  <si>
    <t>6.2.</t>
  </si>
  <si>
    <t>Prihodi od pruženih usluga drugim zavodima za zdravstveno osiguranje (Crna Gora, Republika Srpska i dr.)</t>
  </si>
  <si>
    <t>6.1.</t>
  </si>
  <si>
    <t>TRANSFERI</t>
  </si>
  <si>
    <t>731000 i 732000</t>
  </si>
  <si>
    <r>
      <t xml:space="preserve">DONACIJE </t>
    </r>
    <r>
      <rPr>
        <sz val="11"/>
        <rFont val="Times New Roman"/>
        <family val="1"/>
      </rPr>
      <t>(731161, 731261, 732161,732261)</t>
    </r>
  </si>
  <si>
    <t>Svi ostali prihodi od prodaje usluga</t>
  </si>
  <si>
    <t>4.1.6.</t>
  </si>
  <si>
    <t>Prihodi od prodaje lekova, medicinskih srestava, galenskih proizvoda - apoteke I ZU koje u sastavu imaju apoteku.</t>
  </si>
  <si>
    <t>4.1.5.</t>
  </si>
  <si>
    <t>Prihodi od izvršenih usluga za izbegla i prognana lica</t>
  </si>
  <si>
    <t>4.1.4.</t>
  </si>
  <si>
    <t>Prihodi od usluga pruženih strancima (ne konvencije)</t>
  </si>
  <si>
    <t>4.1.3.</t>
  </si>
  <si>
    <t>Prihodi od prodaje usluga građanima (specifična zdravstvena zaštita; na lični zahtev i dr.)</t>
  </si>
  <si>
    <t>4.1.2.</t>
  </si>
  <si>
    <t>Prihodi od prodaje usluga preduzećima i drugim pravnim licima (medicina rada i komercijalni programi)</t>
  </si>
  <si>
    <t>4.1.1.</t>
  </si>
  <si>
    <t>Tekući dobrovoljni transferi od fizičkih i pravnih lica (744161)</t>
  </si>
  <si>
    <t>4.1.</t>
  </si>
  <si>
    <t>DOBROVOLJNI TRANSFERI OD FIZIČKIH I PRAVNIH LICA</t>
  </si>
  <si>
    <t>Ostalo</t>
  </si>
  <si>
    <t>3.3</t>
  </si>
  <si>
    <t>Lokalni programi drustvene brige za zdravlje (cl 13.)</t>
  </si>
  <si>
    <t>3.2</t>
  </si>
  <si>
    <t>Za realizaciju osnivackih prava (cl.13. st. 5)</t>
  </si>
  <si>
    <t>3.1</t>
  </si>
  <si>
    <t>PRIHODI IZ BUDZETA OPSTINA</t>
  </si>
  <si>
    <t>2.4</t>
  </si>
  <si>
    <t>Ministarstvo poljoprivrede, sumarstva i vodoprivrede</t>
  </si>
  <si>
    <t>2.3</t>
  </si>
  <si>
    <t>Ministarstvo zastite zivotne sredine i prostornog planiranja</t>
  </si>
  <si>
    <t>2.2</t>
  </si>
  <si>
    <t>Ministarstvo zdravlja - ostvarivanje opsteg interesa u zdravstvenoj zastiti (cl. 18.)</t>
  </si>
  <si>
    <t>PRIHODI IZ BUDZETA REPUBLIKE</t>
  </si>
  <si>
    <t>Od prodaje proizvoda (lekova, medicinskih sredstava) - apoteke i zdravstvene ustanove koje u sastavu imaju apoteku</t>
  </si>
  <si>
    <t>1.2.</t>
  </si>
  <si>
    <t>Participacija</t>
  </si>
  <si>
    <t>1.1.2.</t>
  </si>
  <si>
    <t>Izvršene usluge osiguranim licima</t>
  </si>
  <si>
    <t>1.1.1.</t>
  </si>
  <si>
    <t>Za izvršene usluge osiguranim licima</t>
  </si>
  <si>
    <t>1.1.</t>
  </si>
  <si>
    <t>PRIHODI OSTVARENI PO OSNOVU ZAKLJUČENOG UGOVORA ZA PRUŽANJE I FINANSIRANJE ZDRAVSTVENE ZAŠTITE SA RFZO</t>
  </si>
  <si>
    <t>A TEKUĆI PRIHODI I PRIMANJA</t>
  </si>
  <si>
    <t>IZVRŠENO 2015. GODINE (u hilj. RSD)</t>
  </si>
  <si>
    <t>Grupa konta</t>
  </si>
  <si>
    <t>O P I S</t>
  </si>
  <si>
    <t>Redni broj</t>
  </si>
  <si>
    <t>UKUPNI RASHODI I IZDACI</t>
  </si>
  <si>
    <t>Zalihe</t>
  </si>
  <si>
    <t>Ostala osnovna sredstva</t>
  </si>
  <si>
    <t>Ostala oprema (512600, 512700,512800 i 512900)</t>
  </si>
  <si>
    <t>Medicinska i laboratorijska oprema (512500)</t>
  </si>
  <si>
    <t>Administrativna oprema (512200)</t>
  </si>
  <si>
    <t>Oprema za saobraćaj (512100)</t>
  </si>
  <si>
    <t>Mašine i oprema</t>
  </si>
  <si>
    <t>Projektno planiranje (511400)</t>
  </si>
  <si>
    <t>1.4</t>
  </si>
  <si>
    <t>Kapitalno odzavanje zgrada i objekata (511300)</t>
  </si>
  <si>
    <t>1.3</t>
  </si>
  <si>
    <t>Izgradnja zgrada i objekata (511200)</t>
  </si>
  <si>
    <t>1.2</t>
  </si>
  <si>
    <t>Kupovina zgrada i objekata (511100)</t>
  </si>
  <si>
    <t>Zgrade i građevinski objekti</t>
  </si>
  <si>
    <t>C.1 IZDACI ZA NEFINANSIJSKU IMOVINU</t>
  </si>
  <si>
    <t>C IZDACI</t>
  </si>
  <si>
    <t>UKUPNI RASHODI</t>
  </si>
  <si>
    <t>B.6 OSTALI RASHODI</t>
  </si>
  <si>
    <t>B.6 NOVČANE KAZNE I PENALI PO REŠENJU SUDOVA</t>
  </si>
  <si>
    <t>Ostali troškovi (sa grupe konta 482000)</t>
  </si>
  <si>
    <t>Novcane kazne (482300)</t>
  </si>
  <si>
    <t>Obavezne takse (482200)</t>
  </si>
  <si>
    <t>Ostali porezi (482100)</t>
  </si>
  <si>
    <t>B.5 POREZI, OBAVEZE, TAKSE I KAZNE</t>
  </si>
  <si>
    <t>B.4 OTPLATA KAMATA (441000, 442000, 444000)</t>
  </si>
  <si>
    <t>Ostalo (sa grupe konta 431000)</t>
  </si>
  <si>
    <t>Ostala osnovna sredstva (431300)</t>
  </si>
  <si>
    <t>Mašine i oprema (431200)</t>
  </si>
  <si>
    <t>Zgrade i građevinski objekti (431100)</t>
  </si>
  <si>
    <t>B.3 UPOTREBA OSNOVNIH SREDSTAVA </t>
  </si>
  <si>
    <t>Opštine/grada</t>
  </si>
  <si>
    <t>Republike</t>
  </si>
  <si>
    <t>SVEGA</t>
  </si>
  <si>
    <t>Iz ostalih izvora</t>
  </si>
  <si>
    <t>Iz donacija</t>
  </si>
  <si>
    <t>Rashodi i izdaci na teret budžeta</t>
  </si>
  <si>
    <t>UKUPNO</t>
  </si>
  <si>
    <t>IZNOS IZVRŠENIH RASHODA I IZDATAKA OD 01. 01 - 31. 12 2015. GODINE            (u hilj. RSD)</t>
  </si>
  <si>
    <t>Ostali materijal (sa grupe konta 426000)</t>
  </si>
  <si>
    <t>Ostali lekovi - lekovi za hemofiliju i lekovi sa liste C</t>
  </si>
  <si>
    <t>6.8.3</t>
  </si>
  <si>
    <t>Citostatici</t>
  </si>
  <si>
    <t>6.8.2</t>
  </si>
  <si>
    <t>Lekovi sa liste RFZO</t>
  </si>
  <si>
    <t>6.8.1</t>
  </si>
  <si>
    <t>Lekovi (426750)</t>
  </si>
  <si>
    <t>6.8</t>
  </si>
  <si>
    <t>Ostali materijal</t>
  </si>
  <si>
    <t>6.7.10.3</t>
  </si>
  <si>
    <t>Kardiovaskularni materijal</t>
  </si>
  <si>
    <t>6.7.10.2</t>
  </si>
  <si>
    <t>Ortopedski materijal</t>
  </si>
  <si>
    <t>6.7.10.1</t>
  </si>
  <si>
    <t>Materijal koji se ugrađuje u ljudski organizam</t>
  </si>
  <si>
    <t>6.7.10</t>
  </si>
  <si>
    <t>Materijal za dijalize i dijalizatori</t>
  </si>
  <si>
    <t>6.7.9</t>
  </si>
  <si>
    <t>Rentgen filmovi i kontrastna sredstva</t>
  </si>
  <si>
    <t>6.7.8</t>
  </si>
  <si>
    <t>Materijal za stomatologiju</t>
  </si>
  <si>
    <t>6.7.7</t>
  </si>
  <si>
    <t>Sanitetski materijal</t>
  </si>
  <si>
    <t>6.7.6</t>
  </si>
  <si>
    <t>Krv i krvni derivati</t>
  </si>
  <si>
    <t>6.7.5</t>
  </si>
  <si>
    <t>Materijal za imunizaciju (426740)</t>
  </si>
  <si>
    <t>6.7.4</t>
  </si>
  <si>
    <t>Materijal za obaveznu vakcinaciju (426730)</t>
  </si>
  <si>
    <t>6.7.3</t>
  </si>
  <si>
    <t>Materijal za laboratoriske testove i lab. materijal (426720)</t>
  </si>
  <si>
    <t>6.7.2</t>
  </si>
  <si>
    <t>Materijal za medicinske testove (426710)</t>
  </si>
  <si>
    <t>6.7.1</t>
  </si>
  <si>
    <t>Medicinski i laboratorijski materijal (426700)</t>
  </si>
  <si>
    <t>6.7</t>
  </si>
  <si>
    <t>Materijali za posebne namene (426900)</t>
  </si>
  <si>
    <t>6.6</t>
  </si>
  <si>
    <t>Ostalo (sa konta 426800)</t>
  </si>
  <si>
    <t>6.5.2</t>
  </si>
  <si>
    <t>Ishrana bolesnika (426820)</t>
  </si>
  <si>
    <t>6.5.1</t>
  </si>
  <si>
    <t>Маterijali za održavanje higijene i ugostiteljstvo (426800)</t>
  </si>
  <si>
    <t>6.5</t>
  </si>
  <si>
    <t>Ostalo (sa konta 426400)</t>
  </si>
  <si>
    <t>6.4.2</t>
  </si>
  <si>
    <t>Gorivo za prevoz bol. (426411, 426412, 426413, 426491)</t>
  </si>
  <si>
    <t>6.4.1</t>
  </si>
  <si>
    <t>Materijali za saobraćaj (426400)</t>
  </si>
  <si>
    <t>6.4.</t>
  </si>
  <si>
    <t>Materijali za obrazovanje i usavršavanje zaposlenih (426300)</t>
  </si>
  <si>
    <t>6.3.</t>
  </si>
  <si>
    <t>Materijali za poljoprivredu (426200)</t>
  </si>
  <si>
    <t>Odeća i uniforma (tekstilni materijal), (426120)</t>
  </si>
  <si>
    <t>6.1.2.</t>
  </si>
  <si>
    <t>Kancelarijski materijal (426110)</t>
  </si>
  <si>
    <t>6.1.1.</t>
  </si>
  <si>
    <t>Аdministrativni materijal (426100)</t>
  </si>
  <si>
    <t>MATERIJAL</t>
  </si>
  <si>
    <t>Ostalo (sa grupe konta 425000)</t>
  </si>
  <si>
    <t>5.3.</t>
  </si>
  <si>
    <t>Tekuće popravke i održavanje opreme (425200)</t>
  </si>
  <si>
    <t>5.2.</t>
  </si>
  <si>
    <t>Tekuće popravke i održavanje zgrada (425100)</t>
  </si>
  <si>
    <t>5.1.</t>
  </si>
  <si>
    <t>TEKUĆE POPRAVKE I ODRŽAVANJE</t>
  </si>
  <si>
    <t>Ostale usluge (sa grupe konta 424000)</t>
  </si>
  <si>
    <t>4.2.</t>
  </si>
  <si>
    <t>Medicinske usluge (usluge drugih ZU) (424300)</t>
  </si>
  <si>
    <t>SPECIJALIZOVANE USLUGE</t>
  </si>
  <si>
    <t>Ostale opšte usluge (sa konta 423900)</t>
  </si>
  <si>
    <t>3.10</t>
  </si>
  <si>
    <t>Privremeni povremeni poslovi</t>
  </si>
  <si>
    <t>3.9</t>
  </si>
  <si>
    <t>Naknade clanovima upravnih, nadzornih odbora  i komisija</t>
  </si>
  <si>
    <t>3.8.</t>
  </si>
  <si>
    <t>Reprezentacija (423700)</t>
  </si>
  <si>
    <t>3.7</t>
  </si>
  <si>
    <t>Usluge za domaćinstvo i ugostiteljstvo (423600)</t>
  </si>
  <si>
    <t>3.6</t>
  </si>
  <si>
    <t>Ostale stručne usluge (423500)</t>
  </si>
  <si>
    <t>3.5</t>
  </si>
  <si>
    <t>Usluge informisanja (423400)</t>
  </si>
  <si>
    <t>3.4</t>
  </si>
  <si>
    <t>Usluge obrazovanja i usavrsavanja zaposlenih (423300)</t>
  </si>
  <si>
    <t>Kompjuterske usluge (423200)</t>
  </si>
  <si>
    <t>Administrativne usluge (423100)</t>
  </si>
  <si>
    <t>USLUGE PO UGOVORU</t>
  </si>
  <si>
    <t>Ostali troškovi transporta (422900)</t>
  </si>
  <si>
    <t>Troskovi putоvanja u okviru redovnog rada (422300)</t>
  </si>
  <si>
    <t>Troskovi sluzbenih putovanja u inostranstvu (422200)</t>
  </si>
  <si>
    <t>Troskovi sluzbenih putovanja u zemlji (422100)</t>
  </si>
  <si>
    <t>TROŠKOVI PUTOVANJA ZAPOSLENIH</t>
  </si>
  <si>
    <t>Оstali stalni troškovi (sa grupe konta 421000)</t>
  </si>
  <si>
    <t>1.7.</t>
  </si>
  <si>
    <t>Zakup imovine i opreme (421600)</t>
  </si>
  <si>
    <t>1.6.</t>
  </si>
  <si>
    <t>Оsiguranje zaposlenih (421520)</t>
  </si>
  <si>
    <t>1.5.2.</t>
  </si>
  <si>
    <t>Оsiguranje imovine (421510)</t>
  </si>
  <si>
    <t>1.5.1.</t>
  </si>
  <si>
    <t>Troškovi osiguranja (421500)</t>
  </si>
  <si>
    <t>1.5.</t>
  </si>
  <si>
    <t>Usluge komunikacija (PTT usluge) (421400)</t>
  </si>
  <si>
    <t>1.4.</t>
  </si>
  <si>
    <t>Usluge redovnog održavanja (421320)</t>
  </si>
  <si>
    <t>1.3.2.</t>
  </si>
  <si>
    <t>Usloge vodovoda i kanalizacije (421310)</t>
  </si>
  <si>
    <t>1.3.1.</t>
  </si>
  <si>
    <t>Komunalne usluge (421300)</t>
  </si>
  <si>
    <t>1.3.</t>
  </si>
  <si>
    <t>centralno grejanje (421225)</t>
  </si>
  <si>
    <t>1.2.6.</t>
  </si>
  <si>
    <t>mazut</t>
  </si>
  <si>
    <t>lož ulje (421224)</t>
  </si>
  <si>
    <t>1.2.5.</t>
  </si>
  <si>
    <t>drvo (421223)</t>
  </si>
  <si>
    <t>1.2.4.</t>
  </si>
  <si>
    <t>ugalj (421222)</t>
  </si>
  <si>
    <t>1.2.3.</t>
  </si>
  <si>
    <t>prirodni gas (421221)</t>
  </si>
  <si>
    <t>1.2.2.</t>
  </si>
  <si>
    <t>utrošena električna energija (421210)</t>
  </si>
  <si>
    <t>1.2.1.</t>
  </si>
  <si>
    <t>Energenti (421200)</t>
  </si>
  <si>
    <t>Troškovi platnog prometa i bankarskih usluga (421100)</t>
  </si>
  <si>
    <t>STALNI TROŠKOVI</t>
  </si>
  <si>
    <t>B.2 TROŠKOVI</t>
  </si>
  <si>
    <t>KORIŠĆENJE ROBA I USLUGA</t>
  </si>
  <si>
    <t>NAGRADE ZAPOSLENIMA I OSTALI POSEBNI RASHODI</t>
  </si>
  <si>
    <t>Ostale naknade (sa grupe konta 415000)</t>
  </si>
  <si>
    <t>Prevoz na posao i sa posla - novac (415112)</t>
  </si>
  <si>
    <t>OSTALE NAKNADE ZA ZAPOSLENE</t>
  </si>
  <si>
    <t> Оstalo (sa grupe konta 414000)</t>
  </si>
  <si>
    <t>4.3.</t>
  </si>
  <si>
    <t>Otpremnine i pomoći (414300)</t>
  </si>
  <si>
    <t>Bolovanja na teret zdravstvenog osiguranja (414121)</t>
  </si>
  <si>
    <t>SOCIJALNA DAVANJA ZA ZAPOSLENE</t>
  </si>
  <si>
    <t>Оstalo (sa grupe konta 413000)</t>
  </si>
  <si>
    <t>3.3.</t>
  </si>
  <si>
    <t>Prevoz na posao i sa posla (413151)</t>
  </si>
  <si>
    <t>3.2.</t>
  </si>
  <si>
    <t>Naknade u naturi (413100)</t>
  </si>
  <si>
    <t>3.1.</t>
  </si>
  <si>
    <t>NAKNADE ZA ZAPOSLENE</t>
  </si>
  <si>
    <t>Doprinos za nezaposlenost (412300)</t>
  </si>
  <si>
    <t>Doprinos za zdravstveno osiguranje (412200)</t>
  </si>
  <si>
    <t>Doprinos za penzijsko i invalidsko osiguranje (412100)</t>
  </si>
  <si>
    <t>SOCIJALNI DOPRINOSI NA TERET POSLODAVACA</t>
  </si>
  <si>
    <t>Ostalo (sa grupe konta 411000)</t>
  </si>
  <si>
    <t>Plate zaposlenih na određeno vreme (411130)</t>
  </si>
  <si>
    <t>Umanjena zarada za prvih 30 dana bolovanja (411117)</t>
  </si>
  <si>
    <t>1.1.7.</t>
  </si>
  <si>
    <t>Terenski dodatak (411116)</t>
  </si>
  <si>
    <t>1.1.6.</t>
  </si>
  <si>
    <t>Dodatak za minuli rad (411115)</t>
  </si>
  <si>
    <t>1.1.5.</t>
  </si>
  <si>
    <t>Dodatak za rad noću (411114)</t>
  </si>
  <si>
    <t>1.1.4.</t>
  </si>
  <si>
    <t>Dodatak za rad na dan državnih i verskih praznika (411113)</t>
  </si>
  <si>
    <t>1.1.3.</t>
  </si>
  <si>
    <t>Dodatak za rad duži od punog radnog vremena (411112)</t>
  </si>
  <si>
    <t>Plate po osnovu cene rada (411111)</t>
  </si>
  <si>
    <t>Плате и додаци на плату запослених (411110)</t>
  </si>
  <si>
    <t>PLATE I DODACI ZAPOSLENIH</t>
  </si>
  <si>
    <t>B.1 RASHODI ZA ZAPOSLENE</t>
  </si>
  <si>
    <t>B ТЕKUĆI RASHODI</t>
  </si>
  <si>
    <t>RASHODI I IZDACI</t>
  </si>
  <si>
    <t>PLAN 2020. GODINE (u hilj. RSD)</t>
  </si>
  <si>
    <t>IZNOS PLANIRANIH RASHODA I IZDATAKA OD 01. 01 - 31. 12 2020. GODINE            (u hilj. RSD)</t>
  </si>
  <si>
    <t xml:space="preserve"> FINANSIJSKOG PLANA  ZA 2020 GODINU PRIHODI </t>
  </si>
  <si>
    <t xml:space="preserve"> FINANSIJSKOG PLANA   ZA 2020. GODINU</t>
  </si>
  <si>
    <t>ZDRAVSTVENА USTANOVА: ZDRAVSTVENI CENTAR VRANJE</t>
  </si>
  <si>
    <t xml:space="preserve">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</si>
</sst>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0.0"/>
    <numFmt numFmtId="191" formatCode="#,##0.00;[Red]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color indexed="63"/>
      <name val="Calibri"/>
      <family val="1"/>
    </font>
    <font>
      <sz val="8"/>
      <name val="Calibri"/>
      <family val="1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</fills>
  <borders count="9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6" fillId="0" borderId="0">
      <alignment horizontal="left" vertical="center" inden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5" fillId="32" borderId="8" applyNumberFormat="0" applyAlignment="0" applyProtection="0"/>
    <xf numFmtId="0" fontId="15" fillId="3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7" fillId="33" borderId="9">
      <alignment vertical="center"/>
      <protection/>
    </xf>
    <xf numFmtId="0" fontId="35" fillId="0" borderId="9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20" fillId="0" borderId="0" xfId="205" applyFont="1">
      <alignment/>
      <protection/>
    </xf>
    <xf numFmtId="0" fontId="20" fillId="0" borderId="0" xfId="205" applyFont="1" applyBorder="1">
      <alignment/>
      <protection/>
    </xf>
    <xf numFmtId="0" fontId="20" fillId="0" borderId="0" xfId="205" applyFont="1" applyBorder="1" applyAlignment="1">
      <alignment horizontal="right" wrapText="1"/>
      <protection/>
    </xf>
    <xf numFmtId="0" fontId="21" fillId="0" borderId="0" xfId="205" applyFont="1" applyBorder="1" applyAlignment="1">
      <alignment horizontal="left" wrapText="1"/>
      <protection/>
    </xf>
    <xf numFmtId="3" fontId="21" fillId="0" borderId="11" xfId="205" applyNumberFormat="1" applyFont="1" applyBorder="1" applyAlignment="1">
      <alignment wrapText="1"/>
      <protection/>
    </xf>
    <xf numFmtId="0" fontId="20" fillId="0" borderId="11" xfId="205" applyFont="1" applyBorder="1" applyAlignment="1">
      <alignment horizontal="center" vertical="center" wrapText="1"/>
      <protection/>
    </xf>
    <xf numFmtId="0" fontId="21" fillId="0" borderId="11" xfId="205" applyFont="1" applyBorder="1" applyAlignment="1">
      <alignment horizontal="center" wrapText="1"/>
      <protection/>
    </xf>
    <xf numFmtId="3" fontId="20" fillId="34" borderId="11" xfId="205" applyNumberFormat="1" applyFont="1" applyFill="1" applyBorder="1">
      <alignment/>
      <protection/>
    </xf>
    <xf numFmtId="3" fontId="20" fillId="0" borderId="12" xfId="205" applyNumberFormat="1" applyFont="1" applyBorder="1">
      <alignment/>
      <protection/>
    </xf>
    <xf numFmtId="0" fontId="20" fillId="0" borderId="13" xfId="205" applyFont="1" applyBorder="1" applyAlignment="1">
      <alignment horizontal="center" vertical="center" wrapText="1"/>
      <protection/>
    </xf>
    <xf numFmtId="49" fontId="21" fillId="0" borderId="12" xfId="204" applyNumberFormat="1" applyFont="1" applyFill="1" applyBorder="1" applyAlignment="1">
      <alignment horizontal="left" vertical="center" wrapText="1"/>
      <protection/>
    </xf>
    <xf numFmtId="0" fontId="21" fillId="0" borderId="12" xfId="205" applyFont="1" applyBorder="1" applyAlignment="1">
      <alignment horizontal="center" wrapText="1"/>
      <protection/>
    </xf>
    <xf numFmtId="3" fontId="20" fillId="0" borderId="14" xfId="205" applyNumberFormat="1" applyFont="1" applyBorder="1">
      <alignment/>
      <protection/>
    </xf>
    <xf numFmtId="0" fontId="20" fillId="0" borderId="14" xfId="205" applyFont="1" applyBorder="1" applyAlignment="1">
      <alignment horizontal="center" vertical="center" wrapText="1"/>
      <protection/>
    </xf>
    <xf numFmtId="49" fontId="21" fillId="0" borderId="14" xfId="204" applyNumberFormat="1" applyFont="1" applyFill="1" applyBorder="1" applyAlignment="1">
      <alignment horizontal="left" vertical="center" wrapText="1"/>
      <protection/>
    </xf>
    <xf numFmtId="0" fontId="21" fillId="0" borderId="14" xfId="205" applyFont="1" applyBorder="1" applyAlignment="1">
      <alignment horizontal="center" wrapText="1"/>
      <protection/>
    </xf>
    <xf numFmtId="3" fontId="20" fillId="34" borderId="11" xfId="205" applyNumberFormat="1" applyFont="1" applyFill="1" applyBorder="1" applyAlignment="1">
      <alignment wrapText="1"/>
      <protection/>
    </xf>
    <xf numFmtId="0" fontId="20" fillId="0" borderId="11" xfId="205" applyFont="1" applyBorder="1">
      <alignment/>
      <protection/>
    </xf>
    <xf numFmtId="0" fontId="20" fillId="0" borderId="15" xfId="205" applyFont="1" applyBorder="1">
      <alignment/>
      <protection/>
    </xf>
    <xf numFmtId="0" fontId="20" fillId="0" borderId="15" xfId="205" applyFont="1" applyBorder="1" applyAlignment="1">
      <alignment horizontal="center" vertical="center" wrapText="1"/>
      <protection/>
    </xf>
    <xf numFmtId="0" fontId="20" fillId="0" borderId="16" xfId="205" applyFont="1" applyBorder="1" applyAlignment="1">
      <alignment horizontal="center" vertical="center" wrapText="1"/>
      <protection/>
    </xf>
    <xf numFmtId="0" fontId="20" fillId="0" borderId="15" xfId="205" applyFont="1" applyBorder="1" applyAlignment="1">
      <alignment wrapText="1"/>
      <protection/>
    </xf>
    <xf numFmtId="0" fontId="20" fillId="0" borderId="17" xfId="205" applyFont="1" applyBorder="1">
      <alignment/>
      <protection/>
    </xf>
    <xf numFmtId="0" fontId="20" fillId="0" borderId="17" xfId="205" applyFont="1" applyBorder="1" applyAlignment="1">
      <alignment horizontal="center" vertical="center" wrapText="1"/>
      <protection/>
    </xf>
    <xf numFmtId="0" fontId="20" fillId="0" borderId="17" xfId="205" applyFont="1" applyBorder="1" applyAlignment="1">
      <alignment wrapText="1"/>
      <protection/>
    </xf>
    <xf numFmtId="3" fontId="20" fillId="34" borderId="11" xfId="205" applyNumberFormat="1" applyFont="1" applyFill="1" applyBorder="1" applyAlignment="1">
      <alignment horizontal="right" wrapText="1"/>
      <protection/>
    </xf>
    <xf numFmtId="3" fontId="20" fillId="0" borderId="18" xfId="205" applyNumberFormat="1" applyFont="1" applyBorder="1">
      <alignment/>
      <protection/>
    </xf>
    <xf numFmtId="0" fontId="20" fillId="0" borderId="19" xfId="205" applyFont="1" applyBorder="1" applyAlignment="1">
      <alignment wrapText="1"/>
      <protection/>
    </xf>
    <xf numFmtId="0" fontId="20" fillId="0" borderId="20" xfId="205" applyFont="1" applyBorder="1" applyAlignment="1">
      <alignment wrapText="1"/>
      <protection/>
    </xf>
    <xf numFmtId="0" fontId="20" fillId="0" borderId="18" xfId="205" applyFont="1" applyBorder="1" applyAlignment="1">
      <alignment horizontal="center" vertical="center" wrapText="1"/>
      <protection/>
    </xf>
    <xf numFmtId="0" fontId="20" fillId="0" borderId="21" xfId="205" applyFont="1" applyBorder="1" applyAlignment="1">
      <alignment wrapText="1"/>
      <protection/>
    </xf>
    <xf numFmtId="0" fontId="20" fillId="0" borderId="22" xfId="205" applyFont="1" applyBorder="1" applyAlignment="1">
      <alignment wrapText="1"/>
      <protection/>
    </xf>
    <xf numFmtId="0" fontId="20" fillId="0" borderId="23" xfId="205" applyFont="1" applyBorder="1" applyAlignment="1">
      <alignment wrapText="1"/>
      <protection/>
    </xf>
    <xf numFmtId="0" fontId="20" fillId="0" borderId="18" xfId="205" applyFont="1" applyBorder="1" applyAlignment="1">
      <alignment wrapText="1"/>
      <protection/>
    </xf>
    <xf numFmtId="0" fontId="20" fillId="0" borderId="24" xfId="205" applyFont="1" applyBorder="1" applyAlignment="1">
      <alignment wrapText="1"/>
      <protection/>
    </xf>
    <xf numFmtId="3" fontId="20" fillId="0" borderId="17" xfId="205" applyNumberFormat="1" applyFont="1" applyBorder="1" applyAlignment="1">
      <alignment wrapText="1"/>
      <protection/>
    </xf>
    <xf numFmtId="0" fontId="20" fillId="0" borderId="25" xfId="205" applyFont="1" applyBorder="1" applyAlignment="1">
      <alignment wrapText="1"/>
      <protection/>
    </xf>
    <xf numFmtId="49" fontId="20" fillId="0" borderId="16" xfId="205" applyNumberFormat="1" applyFont="1" applyBorder="1" applyAlignment="1">
      <alignment horizontal="left" vertical="center" wrapText="1"/>
      <protection/>
    </xf>
    <xf numFmtId="0" fontId="21" fillId="0" borderId="15" xfId="205" applyFont="1" applyBorder="1" applyAlignment="1">
      <alignment horizontal="center" vertical="center" wrapText="1"/>
      <protection/>
    </xf>
    <xf numFmtId="49" fontId="20" fillId="0" borderId="18" xfId="205" applyNumberFormat="1" applyFont="1" applyBorder="1" applyAlignment="1">
      <alignment horizontal="left" vertical="center" wrapText="1"/>
      <protection/>
    </xf>
    <xf numFmtId="0" fontId="21" fillId="0" borderId="18" xfId="205" applyFont="1" applyBorder="1" applyAlignment="1">
      <alignment horizontal="center" vertical="center" wrapText="1"/>
      <protection/>
    </xf>
    <xf numFmtId="49" fontId="20" fillId="0" borderId="14" xfId="205" applyNumberFormat="1" applyFont="1" applyBorder="1" applyAlignment="1">
      <alignment horizontal="left" vertical="center" wrapText="1"/>
      <protection/>
    </xf>
    <xf numFmtId="0" fontId="21" fillId="0" borderId="17" xfId="205" applyFont="1" applyBorder="1" applyAlignment="1">
      <alignment horizontal="center" vertical="center" wrapText="1"/>
      <protection/>
    </xf>
    <xf numFmtId="0" fontId="21" fillId="0" borderId="11" xfId="205" applyFont="1" applyBorder="1" applyAlignment="1">
      <alignment horizontal="center" vertical="center" wrapText="1"/>
      <protection/>
    </xf>
    <xf numFmtId="4" fontId="20" fillId="0" borderId="15" xfId="205" applyNumberFormat="1" applyFont="1" applyBorder="1">
      <alignment/>
      <protection/>
    </xf>
    <xf numFmtId="4" fontId="20" fillId="0" borderId="18" xfId="205" applyNumberFormat="1" applyFont="1" applyBorder="1">
      <alignment/>
      <protection/>
    </xf>
    <xf numFmtId="3" fontId="20" fillId="0" borderId="17" xfId="205" applyNumberFormat="1" applyFont="1" applyBorder="1">
      <alignment/>
      <protection/>
    </xf>
    <xf numFmtId="3" fontId="20" fillId="0" borderId="15" xfId="205" applyNumberFormat="1" applyFont="1" applyBorder="1">
      <alignment/>
      <protection/>
    </xf>
    <xf numFmtId="0" fontId="20" fillId="0" borderId="26" xfId="205" applyFont="1" applyBorder="1" applyAlignment="1">
      <alignment wrapText="1"/>
      <protection/>
    </xf>
    <xf numFmtId="0" fontId="20" fillId="0" borderId="27" xfId="205" applyFont="1" applyBorder="1" applyAlignment="1">
      <alignment wrapText="1"/>
      <protection/>
    </xf>
    <xf numFmtId="0" fontId="20" fillId="0" borderId="28" xfId="205" applyFont="1" applyBorder="1" applyAlignment="1">
      <alignment wrapText="1"/>
      <protection/>
    </xf>
    <xf numFmtId="3" fontId="21" fillId="34" borderId="11" xfId="205" applyNumberFormat="1" applyFont="1" applyFill="1" applyBorder="1" applyAlignment="1">
      <alignment horizontal="right" wrapText="1"/>
      <protection/>
    </xf>
    <xf numFmtId="1" fontId="21" fillId="0" borderId="11" xfId="205" applyNumberFormat="1" applyFont="1" applyBorder="1" applyAlignment="1">
      <alignment horizontal="center" vertical="center" wrapText="1"/>
      <protection/>
    </xf>
    <xf numFmtId="1" fontId="21" fillId="0" borderId="29" xfId="205" applyNumberFormat="1" applyFont="1" applyBorder="1" applyAlignment="1">
      <alignment horizontal="center" vertical="center" wrapText="1"/>
      <protection/>
    </xf>
    <xf numFmtId="0" fontId="21" fillId="0" borderId="29" xfId="205" applyFont="1" applyBorder="1" applyAlignment="1">
      <alignment horizontal="center" vertical="center" wrapText="1"/>
      <protection/>
    </xf>
    <xf numFmtId="2" fontId="21" fillId="0" borderId="11" xfId="205" applyNumberFormat="1" applyFont="1" applyBorder="1" applyAlignment="1">
      <alignment horizontal="center" vertical="center" wrapText="1"/>
      <protection/>
    </xf>
    <xf numFmtId="0" fontId="20" fillId="0" borderId="0" xfId="205" applyFont="1" applyBorder="1" applyAlignment="1">
      <alignment horizontal="right"/>
      <protection/>
    </xf>
    <xf numFmtId="0" fontId="21" fillId="0" borderId="0" xfId="205" applyFont="1" applyBorder="1" applyAlignment="1">
      <alignment wrapText="1"/>
      <protection/>
    </xf>
    <xf numFmtId="0" fontId="20" fillId="0" borderId="0" xfId="205" applyFont="1" applyBorder="1" applyAlignment="1">
      <alignment wrapText="1"/>
      <protection/>
    </xf>
    <xf numFmtId="3" fontId="0" fillId="0" borderId="0" xfId="205" applyNumberFormat="1">
      <alignment/>
      <protection/>
    </xf>
    <xf numFmtId="3" fontId="0" fillId="0" borderId="0" xfId="205" applyNumberFormat="1" applyFont="1" applyBorder="1" applyAlignment="1">
      <alignment horizontal="right" wrapText="1"/>
      <protection/>
    </xf>
    <xf numFmtId="3" fontId="27" fillId="0" borderId="0" xfId="205" applyNumberFormat="1" applyFont="1" applyBorder="1" applyAlignment="1">
      <alignment horizontal="left" wrapText="1"/>
      <protection/>
    </xf>
    <xf numFmtId="3" fontId="28" fillId="35" borderId="30" xfId="205" applyNumberFormat="1" applyFont="1" applyFill="1" applyBorder="1" applyAlignment="1">
      <alignment horizontal="right" wrapText="1"/>
      <protection/>
    </xf>
    <xf numFmtId="3" fontId="2" fillId="0" borderId="11" xfId="205" applyNumberFormat="1" applyFont="1" applyBorder="1" applyAlignment="1">
      <alignment horizontal="right" wrapText="1"/>
      <protection/>
    </xf>
    <xf numFmtId="3" fontId="29" fillId="34" borderId="31" xfId="205" applyNumberFormat="1" applyFont="1" applyFill="1" applyBorder="1">
      <alignment/>
      <protection/>
    </xf>
    <xf numFmtId="3" fontId="29" fillId="34" borderId="12" xfId="205" applyNumberFormat="1" applyFont="1" applyFill="1" applyBorder="1">
      <alignment/>
      <protection/>
    </xf>
    <xf numFmtId="3" fontId="29" fillId="34" borderId="32" xfId="205" applyNumberFormat="1" applyFont="1" applyFill="1" applyBorder="1" applyAlignment="1">
      <alignment horizontal="left" wrapText="1"/>
      <protection/>
    </xf>
    <xf numFmtId="3" fontId="29" fillId="34" borderId="33" xfId="205" applyNumberFormat="1" applyFont="1" applyFill="1" applyBorder="1" applyAlignment="1">
      <alignment horizontal="right" wrapText="1"/>
      <protection/>
    </xf>
    <xf numFmtId="3" fontId="29" fillId="34" borderId="30" xfId="205" applyNumberFormat="1" applyFont="1" applyFill="1" applyBorder="1" applyAlignment="1">
      <alignment horizontal="right" wrapText="1"/>
      <protection/>
    </xf>
    <xf numFmtId="3" fontId="2" fillId="0" borderId="32" xfId="205" applyNumberFormat="1" applyFont="1" applyBorder="1" applyAlignment="1">
      <alignment horizontal="right" wrapText="1"/>
      <protection/>
    </xf>
    <xf numFmtId="3" fontId="29" fillId="0" borderId="34" xfId="205" applyNumberFormat="1" applyFont="1" applyBorder="1" applyAlignment="1">
      <alignment horizontal="center" wrapText="1"/>
      <protection/>
    </xf>
    <xf numFmtId="3" fontId="29" fillId="34" borderId="35" xfId="205" applyNumberFormat="1" applyFont="1" applyFill="1" applyBorder="1">
      <alignment/>
      <protection/>
    </xf>
    <xf numFmtId="3" fontId="29" fillId="34" borderId="11" xfId="205" applyNumberFormat="1" applyFont="1" applyFill="1" applyBorder="1">
      <alignment/>
      <protection/>
    </xf>
    <xf numFmtId="3" fontId="29" fillId="34" borderId="11" xfId="205" applyNumberFormat="1" applyFont="1" applyFill="1" applyBorder="1" applyAlignment="1">
      <alignment horizontal="left" wrapText="1"/>
      <protection/>
    </xf>
    <xf numFmtId="3" fontId="29" fillId="0" borderId="11" xfId="205" applyNumberFormat="1" applyFont="1" applyBorder="1" applyAlignment="1">
      <alignment horizontal="center" wrapText="1"/>
      <protection/>
    </xf>
    <xf numFmtId="3" fontId="29" fillId="34" borderId="12" xfId="205" applyNumberFormat="1" applyFont="1" applyFill="1" applyBorder="1" applyAlignment="1">
      <alignment horizontal="left" wrapText="1"/>
      <protection/>
    </xf>
    <xf numFmtId="3" fontId="2" fillId="0" borderId="36" xfId="205" applyNumberFormat="1" applyFont="1" applyBorder="1">
      <alignment/>
      <protection/>
    </xf>
    <xf numFmtId="3" fontId="2" fillId="0" borderId="16" xfId="205" applyNumberFormat="1" applyFont="1" applyBorder="1">
      <alignment/>
      <protection/>
    </xf>
    <xf numFmtId="3" fontId="29" fillId="0" borderId="26" xfId="205" applyNumberFormat="1" applyFont="1" applyBorder="1" applyAlignment="1">
      <alignment horizontal="left" wrapText="1"/>
      <protection/>
    </xf>
    <xf numFmtId="3" fontId="29" fillId="0" borderId="37" xfId="205" applyNumberFormat="1" applyFont="1" applyBorder="1" applyAlignment="1">
      <alignment horizontal="left" wrapText="1"/>
      <protection/>
    </xf>
    <xf numFmtId="3" fontId="2" fillId="0" borderId="37" xfId="205" applyNumberFormat="1" applyFont="1" applyBorder="1" applyAlignment="1">
      <alignment horizontal="right" wrapText="1"/>
      <protection/>
    </xf>
    <xf numFmtId="3" fontId="2" fillId="0" borderId="30" xfId="205" applyNumberFormat="1" applyFont="1" applyBorder="1" applyAlignment="1">
      <alignment horizontal="right" wrapText="1"/>
      <protection/>
    </xf>
    <xf numFmtId="3" fontId="2" fillId="0" borderId="16" xfId="205" applyNumberFormat="1" applyFont="1" applyBorder="1" applyAlignment="1">
      <alignment horizontal="right" wrapText="1"/>
      <protection/>
    </xf>
    <xf numFmtId="3" fontId="0" fillId="0" borderId="19" xfId="205" applyNumberFormat="1" applyFont="1" applyBorder="1">
      <alignment/>
      <protection/>
    </xf>
    <xf numFmtId="3" fontId="29" fillId="0" borderId="38" xfId="205" applyNumberFormat="1" applyFont="1" applyBorder="1" applyAlignment="1">
      <alignment horizontal="center" wrapText="1"/>
      <protection/>
    </xf>
    <xf numFmtId="3" fontId="2" fillId="0" borderId="39" xfId="205" applyNumberFormat="1" applyFont="1" applyBorder="1">
      <alignment/>
      <protection/>
    </xf>
    <xf numFmtId="3" fontId="2" fillId="0" borderId="17" xfId="205" applyNumberFormat="1" applyFont="1" applyBorder="1">
      <alignment/>
      <protection/>
    </xf>
    <xf numFmtId="3" fontId="29" fillId="0" borderId="40" xfId="205" applyNumberFormat="1" applyFont="1" applyBorder="1" applyAlignment="1">
      <alignment horizontal="right" wrapText="1"/>
      <protection/>
    </xf>
    <xf numFmtId="3" fontId="2" fillId="0" borderId="37" xfId="205" applyNumberFormat="1" applyFont="1" applyBorder="1" applyAlignment="1">
      <alignment horizontal="right" wrapText="1"/>
      <protection/>
    </xf>
    <xf numFmtId="3" fontId="29" fillId="0" borderId="40" xfId="205" applyNumberFormat="1" applyFont="1" applyBorder="1" applyAlignment="1">
      <alignment horizontal="left" wrapText="1"/>
      <protection/>
    </xf>
    <xf numFmtId="3" fontId="2" fillId="0" borderId="17" xfId="205" applyNumberFormat="1" applyFont="1" applyBorder="1" applyAlignment="1">
      <alignment horizontal="right" wrapText="1"/>
      <protection/>
    </xf>
    <xf numFmtId="3" fontId="2" fillId="0" borderId="23" xfId="205" applyNumberFormat="1" applyFont="1" applyBorder="1" applyAlignment="1">
      <alignment horizontal="left" wrapText="1"/>
      <protection/>
    </xf>
    <xf numFmtId="3" fontId="2" fillId="0" borderId="22" xfId="205" applyNumberFormat="1" applyFont="1" applyBorder="1" applyAlignment="1">
      <alignment horizontal="left" wrapText="1"/>
      <protection/>
    </xf>
    <xf numFmtId="3" fontId="29" fillId="0" borderId="41" xfId="205" applyNumberFormat="1" applyFont="1" applyBorder="1" applyAlignment="1">
      <alignment horizontal="center" wrapText="1"/>
      <protection/>
    </xf>
    <xf numFmtId="3" fontId="2" fillId="0" borderId="42" xfId="205" applyNumberFormat="1" applyFont="1" applyBorder="1">
      <alignment/>
      <protection/>
    </xf>
    <xf numFmtId="3" fontId="2" fillId="0" borderId="18" xfId="205" applyNumberFormat="1" applyFont="1" applyBorder="1">
      <alignment/>
      <protection/>
    </xf>
    <xf numFmtId="3" fontId="29" fillId="0" borderId="27" xfId="205" applyNumberFormat="1" applyFont="1" applyBorder="1" applyAlignment="1">
      <alignment horizontal="right" wrapText="1"/>
      <protection/>
    </xf>
    <xf numFmtId="3" fontId="29" fillId="0" borderId="27" xfId="205" applyNumberFormat="1" applyFont="1" applyBorder="1" applyAlignment="1">
      <alignment horizontal="left" wrapText="1"/>
      <protection/>
    </xf>
    <xf numFmtId="3" fontId="2" fillId="0" borderId="18" xfId="205" applyNumberFormat="1" applyFont="1" applyBorder="1" applyAlignment="1">
      <alignment horizontal="center" wrapText="1"/>
      <protection/>
    </xf>
    <xf numFmtId="3" fontId="2" fillId="0" borderId="43" xfId="205" applyNumberFormat="1" applyFont="1" applyBorder="1">
      <alignment/>
      <protection/>
    </xf>
    <xf numFmtId="3" fontId="2" fillId="36" borderId="14" xfId="205" applyNumberFormat="1" applyFont="1" applyFill="1" applyBorder="1">
      <alignment/>
      <protection/>
    </xf>
    <xf numFmtId="3" fontId="29" fillId="0" borderId="28" xfId="205" applyNumberFormat="1" applyFont="1" applyBorder="1" applyAlignment="1">
      <alignment horizontal="right" wrapText="1"/>
      <protection/>
    </xf>
    <xf numFmtId="3" fontId="29" fillId="0" borderId="37" xfId="205" applyNumberFormat="1" applyFont="1" applyBorder="1" applyAlignment="1">
      <alignment horizontal="right" wrapText="1"/>
      <protection/>
    </xf>
    <xf numFmtId="3" fontId="2" fillId="0" borderId="14" xfId="205" applyNumberFormat="1" applyFont="1" applyBorder="1">
      <alignment/>
      <protection/>
    </xf>
    <xf numFmtId="3" fontId="29" fillId="0" borderId="28" xfId="205" applyNumberFormat="1" applyFont="1" applyBorder="1" applyAlignment="1">
      <alignment horizontal="left" wrapText="1"/>
      <protection/>
    </xf>
    <xf numFmtId="3" fontId="2" fillId="0" borderId="14" xfId="205" applyNumberFormat="1" applyFont="1" applyBorder="1" applyAlignment="1">
      <alignment horizontal="center" wrapText="1"/>
      <protection/>
    </xf>
    <xf numFmtId="3" fontId="2" fillId="0" borderId="44" xfId="205" applyNumberFormat="1" applyFont="1" applyBorder="1" applyAlignment="1">
      <alignment horizontal="left" wrapText="1"/>
      <protection/>
    </xf>
    <xf numFmtId="3" fontId="29" fillId="34" borderId="45" xfId="205" applyNumberFormat="1" applyFont="1" applyFill="1" applyBorder="1" applyAlignment="1">
      <alignment horizontal="right" wrapText="1"/>
      <protection/>
    </xf>
    <xf numFmtId="3" fontId="2" fillId="0" borderId="46" xfId="205" applyNumberFormat="1" applyFont="1" applyBorder="1">
      <alignment/>
      <protection/>
    </xf>
    <xf numFmtId="3" fontId="2" fillId="0" borderId="15" xfId="205" applyNumberFormat="1" applyFont="1" applyBorder="1">
      <alignment/>
      <protection/>
    </xf>
    <xf numFmtId="3" fontId="29" fillId="0" borderId="15" xfId="205" applyNumberFormat="1" applyFont="1" applyBorder="1" applyAlignment="1">
      <alignment horizontal="right" wrapText="1"/>
      <protection/>
    </xf>
    <xf numFmtId="3" fontId="29" fillId="0" borderId="15" xfId="205" applyNumberFormat="1" applyFont="1" applyBorder="1" applyAlignment="1">
      <alignment horizontal="left" wrapText="1"/>
      <protection/>
    </xf>
    <xf numFmtId="3" fontId="2" fillId="0" borderId="15" xfId="205" applyNumberFormat="1" applyFont="1" applyBorder="1" applyAlignment="1">
      <alignment horizontal="right" wrapText="1"/>
      <protection/>
    </xf>
    <xf numFmtId="3" fontId="2" fillId="0" borderId="47" xfId="205" applyNumberFormat="1" applyFont="1" applyBorder="1" applyAlignment="1">
      <alignment horizontal="left" wrapText="1"/>
      <protection/>
    </xf>
    <xf numFmtId="3" fontId="29" fillId="0" borderId="18" xfId="205" applyNumberFormat="1" applyFont="1" applyBorder="1" applyAlignment="1">
      <alignment horizontal="left" wrapText="1"/>
      <protection/>
    </xf>
    <xf numFmtId="3" fontId="29" fillId="0" borderId="18" xfId="205" applyNumberFormat="1" applyFont="1" applyBorder="1" applyAlignment="1">
      <alignment horizontal="right" wrapText="1"/>
      <protection/>
    </xf>
    <xf numFmtId="3" fontId="2" fillId="0" borderId="18" xfId="205" applyNumberFormat="1" applyFont="1" applyBorder="1" applyAlignment="1">
      <alignment horizontal="right" wrapText="1"/>
      <protection/>
    </xf>
    <xf numFmtId="3" fontId="2" fillId="0" borderId="21" xfId="205" applyNumberFormat="1" applyFont="1" applyBorder="1" applyAlignment="1">
      <alignment horizontal="left" wrapText="1"/>
      <protection/>
    </xf>
    <xf numFmtId="3" fontId="29" fillId="0" borderId="48" xfId="205" applyNumberFormat="1" applyFont="1" applyBorder="1" applyAlignment="1">
      <alignment horizontal="center" wrapText="1"/>
      <protection/>
    </xf>
    <xf numFmtId="3" fontId="2" fillId="0" borderId="18" xfId="205" applyNumberFormat="1" applyFont="1" applyBorder="1" applyAlignment="1">
      <alignment horizontal="right" wrapText="1"/>
      <protection/>
    </xf>
    <xf numFmtId="3" fontId="29" fillId="0" borderId="17" xfId="205" applyNumberFormat="1" applyFont="1" applyBorder="1" applyAlignment="1">
      <alignment horizontal="left" wrapText="1"/>
      <protection/>
    </xf>
    <xf numFmtId="3" fontId="2" fillId="0" borderId="49" xfId="205" applyNumberFormat="1" applyFont="1" applyBorder="1" applyAlignment="1">
      <alignment horizontal="left" wrapText="1"/>
      <protection/>
    </xf>
    <xf numFmtId="3" fontId="29" fillId="37" borderId="33" xfId="205" applyNumberFormat="1" applyFont="1" applyFill="1" applyBorder="1" applyAlignment="1">
      <alignment horizontal="right" wrapText="1"/>
      <protection/>
    </xf>
    <xf numFmtId="3" fontId="2" fillId="0" borderId="12" xfId="205" applyNumberFormat="1" applyFont="1" applyBorder="1" applyAlignment="1">
      <alignment horizontal="right" wrapText="1"/>
      <protection/>
    </xf>
    <xf numFmtId="3" fontId="19" fillId="35" borderId="11" xfId="205" applyNumberFormat="1" applyFont="1" applyFill="1" applyBorder="1" applyAlignment="1">
      <alignment horizontal="right" wrapText="1"/>
      <protection/>
    </xf>
    <xf numFmtId="3" fontId="2" fillId="0" borderId="11" xfId="205" applyNumberFormat="1" applyFont="1" applyBorder="1" applyAlignment="1">
      <alignment wrapText="1"/>
      <protection/>
    </xf>
    <xf numFmtId="3" fontId="29" fillId="34" borderId="50" xfId="205" applyNumberFormat="1" applyFont="1" applyFill="1" applyBorder="1">
      <alignment/>
      <protection/>
    </xf>
    <xf numFmtId="3" fontId="29" fillId="34" borderId="15" xfId="205" applyNumberFormat="1" applyFont="1" applyFill="1" applyBorder="1">
      <alignment/>
      <protection/>
    </xf>
    <xf numFmtId="3" fontId="29" fillId="34" borderId="45" xfId="205" applyNumberFormat="1" applyFont="1" applyFill="1" applyBorder="1">
      <alignment/>
      <protection/>
    </xf>
    <xf numFmtId="3" fontId="29" fillId="34" borderId="25" xfId="205" applyNumberFormat="1" applyFont="1" applyFill="1" applyBorder="1" applyAlignment="1">
      <alignment wrapText="1"/>
      <protection/>
    </xf>
    <xf numFmtId="3" fontId="29" fillId="34" borderId="11" xfId="205" applyNumberFormat="1" applyFont="1" applyFill="1" applyBorder="1" applyAlignment="1">
      <alignment wrapText="1"/>
      <protection/>
    </xf>
    <xf numFmtId="3" fontId="29" fillId="34" borderId="11" xfId="205" applyNumberFormat="1" applyFont="1" applyFill="1" applyBorder="1" applyAlignment="1">
      <alignment horizontal="right" wrapText="1"/>
      <protection/>
    </xf>
    <xf numFmtId="3" fontId="31" fillId="0" borderId="25" xfId="205" applyNumberFormat="1" applyFont="1" applyBorder="1" applyAlignment="1">
      <alignment horizontal="center" vertical="center" wrapText="1"/>
      <protection/>
    </xf>
    <xf numFmtId="3" fontId="29" fillId="34" borderId="30" xfId="205" applyNumberFormat="1" applyFont="1" applyFill="1" applyBorder="1">
      <alignment/>
      <protection/>
    </xf>
    <xf numFmtId="3" fontId="2" fillId="0" borderId="51" xfId="205" applyNumberFormat="1" applyFont="1" applyBorder="1">
      <alignment/>
      <protection/>
    </xf>
    <xf numFmtId="3" fontId="2" fillId="0" borderId="15" xfId="205" applyNumberFormat="1" applyFont="1" applyBorder="1" applyAlignment="1">
      <alignment wrapText="1"/>
      <protection/>
    </xf>
    <xf numFmtId="3" fontId="2" fillId="0" borderId="17" xfId="205" applyNumberFormat="1" applyFont="1" applyBorder="1" applyAlignment="1">
      <alignment wrapText="1"/>
      <protection/>
    </xf>
    <xf numFmtId="3" fontId="29" fillId="0" borderId="52" xfId="205" applyNumberFormat="1" applyFont="1" applyBorder="1" applyAlignment="1">
      <alignment horizontal="center" wrapText="1"/>
      <protection/>
    </xf>
    <xf numFmtId="3" fontId="2" fillId="0" borderId="24" xfId="205" applyNumberFormat="1" applyFont="1" applyBorder="1">
      <alignment/>
      <protection/>
    </xf>
    <xf numFmtId="3" fontId="2" fillId="0" borderId="18" xfId="205" applyNumberFormat="1" applyFont="1" applyBorder="1" applyAlignment="1">
      <alignment wrapText="1"/>
      <protection/>
    </xf>
    <xf numFmtId="3" fontId="2" fillId="0" borderId="53" xfId="205" applyNumberFormat="1" applyFont="1" applyBorder="1">
      <alignment/>
      <protection/>
    </xf>
    <xf numFmtId="3" fontId="2" fillId="0" borderId="28" xfId="205" applyNumberFormat="1" applyFont="1" applyBorder="1" applyAlignment="1">
      <alignment wrapText="1"/>
      <protection/>
    </xf>
    <xf numFmtId="3" fontId="29" fillId="0" borderId="54" xfId="205" applyNumberFormat="1" applyFont="1" applyBorder="1" applyAlignment="1">
      <alignment horizontal="center" wrapText="1"/>
      <protection/>
    </xf>
    <xf numFmtId="3" fontId="2" fillId="0" borderId="26" xfId="205" applyNumberFormat="1" applyFont="1" applyBorder="1" applyAlignment="1">
      <alignment wrapText="1"/>
      <protection/>
    </xf>
    <xf numFmtId="3" fontId="2" fillId="0" borderId="27" xfId="205" applyNumberFormat="1" applyFont="1" applyBorder="1" applyAlignment="1">
      <alignment wrapText="1"/>
      <protection/>
    </xf>
    <xf numFmtId="3" fontId="29" fillId="0" borderId="29" xfId="205" applyNumberFormat="1" applyFont="1" applyBorder="1" applyAlignment="1">
      <alignment horizontal="center" vertical="center" wrapText="1"/>
      <protection/>
    </xf>
    <xf numFmtId="3" fontId="29" fillId="0" borderId="11" xfId="205" applyNumberFormat="1" applyFont="1" applyBorder="1" applyAlignment="1">
      <alignment horizontal="center" vertical="center" wrapText="1"/>
      <protection/>
    </xf>
    <xf numFmtId="3" fontId="29" fillId="0" borderId="55" xfId="205" applyNumberFormat="1" applyFont="1" applyBorder="1" applyAlignment="1">
      <alignment horizontal="center" vertical="center" wrapText="1"/>
      <protection/>
    </xf>
    <xf numFmtId="3" fontId="29" fillId="0" borderId="33" xfId="205" applyNumberFormat="1" applyFont="1" applyBorder="1" applyAlignment="1">
      <alignment horizontal="center" vertical="center" wrapText="1"/>
      <protection/>
    </xf>
    <xf numFmtId="3" fontId="29" fillId="0" borderId="56" xfId="205" applyNumberFormat="1" applyFont="1" applyBorder="1" applyAlignment="1">
      <alignment horizontal="center" vertical="center" wrapText="1"/>
      <protection/>
    </xf>
    <xf numFmtId="3" fontId="29" fillId="0" borderId="30" xfId="205" applyNumberFormat="1" applyFont="1" applyBorder="1" applyAlignment="1">
      <alignment horizontal="center" vertical="center" wrapText="1"/>
      <protection/>
    </xf>
    <xf numFmtId="3" fontId="29" fillId="0" borderId="11" xfId="205" applyNumberFormat="1" applyFont="1" applyBorder="1" applyAlignment="1">
      <alignment horizontal="center" vertical="center" wrapText="1"/>
      <protection/>
    </xf>
    <xf numFmtId="3" fontId="29" fillId="0" borderId="12" xfId="205" applyNumberFormat="1" applyFont="1" applyBorder="1" applyAlignment="1">
      <alignment horizontal="center" vertical="center" wrapText="1"/>
      <protection/>
    </xf>
    <xf numFmtId="3" fontId="29" fillId="0" borderId="25" xfId="205" applyNumberFormat="1" applyFont="1" applyBorder="1" applyAlignment="1">
      <alignment horizontal="center" vertical="center" wrapText="1"/>
      <protection/>
    </xf>
    <xf numFmtId="3" fontId="29" fillId="0" borderId="25" xfId="207" applyNumberFormat="1" applyFont="1" applyBorder="1" applyAlignment="1">
      <alignment horizontal="center" vertical="center" wrapText="1"/>
      <protection/>
    </xf>
    <xf numFmtId="3" fontId="29" fillId="0" borderId="11" xfId="207" applyNumberFormat="1" applyFont="1" applyBorder="1" applyAlignment="1">
      <alignment horizontal="center" vertical="center" wrapText="1"/>
      <protection/>
    </xf>
    <xf numFmtId="3" fontId="29" fillId="0" borderId="57" xfId="205" applyNumberFormat="1" applyFont="1" applyBorder="1" applyAlignment="1">
      <alignment horizontal="center" vertical="center" wrapText="1"/>
      <protection/>
    </xf>
    <xf numFmtId="3" fontId="0" fillId="0" borderId="56" xfId="205" applyNumberFormat="1" applyBorder="1">
      <alignment/>
      <protection/>
    </xf>
    <xf numFmtId="3" fontId="2" fillId="0" borderId="56" xfId="205" applyNumberFormat="1" applyFont="1" applyBorder="1" applyAlignment="1">
      <alignment wrapText="1"/>
      <protection/>
    </xf>
    <xf numFmtId="3" fontId="2" fillId="0" borderId="58" xfId="205" applyNumberFormat="1" applyFont="1" applyBorder="1">
      <alignment/>
      <protection/>
    </xf>
    <xf numFmtId="3" fontId="2" fillId="0" borderId="16" xfId="205" applyNumberFormat="1" applyFont="1" applyBorder="1" applyAlignment="1">
      <alignment wrapText="1"/>
      <protection/>
    </xf>
    <xf numFmtId="3" fontId="29" fillId="0" borderId="18" xfId="205" applyNumberFormat="1" applyFont="1" applyBorder="1" applyAlignment="1">
      <alignment wrapText="1"/>
      <protection/>
    </xf>
    <xf numFmtId="3" fontId="29" fillId="0" borderId="16" xfId="205" applyNumberFormat="1" applyFont="1" applyBorder="1">
      <alignment/>
      <protection/>
    </xf>
    <xf numFmtId="49" fontId="2" fillId="0" borderId="16" xfId="205" applyNumberFormat="1" applyFont="1" applyBorder="1" applyAlignment="1">
      <alignment wrapText="1"/>
      <protection/>
    </xf>
    <xf numFmtId="3" fontId="2" fillId="0" borderId="59" xfId="205" applyNumberFormat="1" applyFont="1" applyBorder="1">
      <alignment/>
      <protection/>
    </xf>
    <xf numFmtId="3" fontId="2" fillId="0" borderId="60" xfId="205" applyNumberFormat="1" applyFont="1" applyBorder="1" applyAlignment="1">
      <alignment wrapText="1"/>
      <protection/>
    </xf>
    <xf numFmtId="3" fontId="31" fillId="0" borderId="60" xfId="205" applyNumberFormat="1" applyFont="1" applyBorder="1" applyAlignment="1">
      <alignment horizontal="left" wrapText="1"/>
      <protection/>
    </xf>
    <xf numFmtId="3" fontId="2" fillId="0" borderId="21" xfId="205" applyNumberFormat="1" applyFont="1" applyBorder="1" applyAlignment="1">
      <alignment wrapText="1"/>
      <protection/>
    </xf>
    <xf numFmtId="3" fontId="2" fillId="0" borderId="32" xfId="205" applyNumberFormat="1" applyFont="1" applyBorder="1" applyAlignment="1">
      <alignment wrapText="1"/>
      <protection/>
    </xf>
    <xf numFmtId="3" fontId="29" fillId="0" borderId="25" xfId="205" applyNumberFormat="1" applyFont="1" applyBorder="1" applyAlignment="1">
      <alignment wrapText="1"/>
      <protection/>
    </xf>
    <xf numFmtId="3" fontId="2" fillId="0" borderId="25" xfId="205" applyNumberFormat="1" applyFont="1" applyBorder="1" applyAlignment="1">
      <alignment wrapText="1"/>
      <protection/>
    </xf>
    <xf numFmtId="3" fontId="2" fillId="0" borderId="14" xfId="205" applyNumberFormat="1" applyFont="1" applyBorder="1" applyAlignment="1">
      <alignment wrapText="1"/>
      <protection/>
    </xf>
    <xf numFmtId="3" fontId="29" fillId="0" borderId="30" xfId="205" applyNumberFormat="1" applyFont="1" applyBorder="1" applyAlignment="1">
      <alignment horizontal="center" wrapText="1"/>
      <protection/>
    </xf>
    <xf numFmtId="3" fontId="2" fillId="0" borderId="61" xfId="205" applyNumberFormat="1" applyFont="1" applyBorder="1">
      <alignment/>
      <protection/>
    </xf>
    <xf numFmtId="3" fontId="2" fillId="0" borderId="62" xfId="205" applyNumberFormat="1" applyFont="1" applyBorder="1">
      <alignment/>
      <protection/>
    </xf>
    <xf numFmtId="3" fontId="2" fillId="0" borderId="63" xfId="205" applyNumberFormat="1" applyFont="1" applyBorder="1">
      <alignment/>
      <protection/>
    </xf>
    <xf numFmtId="3" fontId="29" fillId="34" borderId="12" xfId="205" applyNumberFormat="1" applyFont="1" applyFill="1" applyBorder="1" applyAlignment="1">
      <alignment horizontal="right" wrapText="1"/>
      <protection/>
    </xf>
    <xf numFmtId="3" fontId="2" fillId="0" borderId="14" xfId="205" applyNumberFormat="1" applyFont="1" applyBorder="1" applyAlignment="1">
      <alignment horizontal="right" wrapText="1"/>
      <protection/>
    </xf>
    <xf numFmtId="3" fontId="2" fillId="0" borderId="64" xfId="205" applyNumberFormat="1" applyFont="1" applyBorder="1">
      <alignment/>
      <protection/>
    </xf>
    <xf numFmtId="3" fontId="29" fillId="0" borderId="56" xfId="205" applyNumberFormat="1" applyFont="1" applyBorder="1" applyAlignment="1">
      <alignment horizontal="center" vertical="center" wrapText="1"/>
      <protection/>
    </xf>
    <xf numFmtId="3" fontId="29" fillId="0" borderId="65" xfId="205" applyNumberFormat="1" applyFont="1" applyBorder="1" applyAlignment="1">
      <alignment horizontal="center" vertical="center" wrapText="1"/>
      <protection/>
    </xf>
    <xf numFmtId="3" fontId="0" fillId="0" borderId="66" xfId="205" applyNumberFormat="1" applyBorder="1">
      <alignment/>
      <protection/>
    </xf>
    <xf numFmtId="3" fontId="0" fillId="0" borderId="67" xfId="205" applyNumberFormat="1" applyBorder="1">
      <alignment/>
      <protection/>
    </xf>
    <xf numFmtId="3" fontId="0" fillId="0" borderId="68" xfId="205" applyNumberFormat="1" applyBorder="1">
      <alignment/>
      <protection/>
    </xf>
    <xf numFmtId="3" fontId="2" fillId="0" borderId="56" xfId="205" applyNumberFormat="1" applyFont="1" applyBorder="1" applyAlignment="1">
      <alignment horizontal="right" wrapText="1"/>
      <protection/>
    </xf>
    <xf numFmtId="3" fontId="2" fillId="0" borderId="56" xfId="205" applyNumberFormat="1" applyFont="1" applyBorder="1" applyAlignment="1">
      <alignment horizontal="left" vertical="center" wrapText="1"/>
      <protection/>
    </xf>
    <xf numFmtId="3" fontId="2" fillId="0" borderId="56" xfId="205" applyNumberFormat="1" applyFont="1" applyBorder="1" applyAlignment="1">
      <alignment horizontal="center" vertical="center"/>
      <protection/>
    </xf>
    <xf numFmtId="3" fontId="2" fillId="0" borderId="26" xfId="205" applyNumberFormat="1" applyFont="1" applyBorder="1" applyAlignment="1">
      <alignment horizontal="center" vertical="center"/>
      <protection/>
    </xf>
    <xf numFmtId="3" fontId="29" fillId="0" borderId="16" xfId="205" applyNumberFormat="1" applyFont="1" applyBorder="1" applyAlignment="1">
      <alignment horizontal="center" vertical="center" wrapText="1"/>
      <protection/>
    </xf>
    <xf numFmtId="3" fontId="2" fillId="36" borderId="18" xfId="205" applyNumberFormat="1" applyFont="1" applyFill="1" applyBorder="1">
      <alignment/>
      <protection/>
    </xf>
    <xf numFmtId="3" fontId="2" fillId="0" borderId="18" xfId="205" applyNumberFormat="1" applyFont="1" applyBorder="1" applyAlignment="1">
      <alignment horizontal="center" vertical="center"/>
      <protection/>
    </xf>
    <xf numFmtId="3" fontId="29" fillId="0" borderId="18" xfId="205" applyNumberFormat="1" applyFont="1" applyBorder="1" applyAlignment="1">
      <alignment horizontal="center" vertical="center" wrapText="1"/>
      <protection/>
    </xf>
    <xf numFmtId="3" fontId="2" fillId="0" borderId="18" xfId="205" applyNumberFormat="1" applyFont="1" applyBorder="1" applyAlignment="1">
      <alignment horizontal="center" vertical="center" wrapText="1"/>
      <protection/>
    </xf>
    <xf numFmtId="3" fontId="29" fillId="0" borderId="24" xfId="205" applyNumberFormat="1" applyFont="1" applyBorder="1" applyAlignment="1">
      <alignment horizontal="center" vertical="center" wrapText="1"/>
      <protection/>
    </xf>
    <xf numFmtId="3" fontId="2" fillId="36" borderId="17" xfId="205" applyNumberFormat="1" applyFont="1" applyFill="1" applyBorder="1">
      <alignment/>
      <protection/>
    </xf>
    <xf numFmtId="3" fontId="29" fillId="0" borderId="53" xfId="205" applyNumberFormat="1" applyFont="1" applyBorder="1" applyAlignment="1">
      <alignment horizontal="center" vertical="center" wrapText="1"/>
      <protection/>
    </xf>
    <xf numFmtId="3" fontId="2" fillId="0" borderId="14" xfId="205" applyNumberFormat="1" applyFont="1" applyBorder="1" applyAlignment="1">
      <alignment horizontal="center" vertical="center" wrapText="1"/>
      <protection/>
    </xf>
    <xf numFmtId="3" fontId="29" fillId="0" borderId="14" xfId="205" applyNumberFormat="1" applyFont="1" applyBorder="1" applyAlignment="1">
      <alignment horizontal="center" vertical="center" wrapText="1"/>
      <protection/>
    </xf>
    <xf numFmtId="3" fontId="2" fillId="0" borderId="16" xfId="205" applyNumberFormat="1" applyFont="1" applyBorder="1" applyAlignment="1">
      <alignment horizontal="left" vertical="center" wrapText="1"/>
      <protection/>
    </xf>
    <xf numFmtId="3" fontId="29" fillId="0" borderId="51" xfId="205" applyNumberFormat="1" applyFont="1" applyBorder="1" applyAlignment="1">
      <alignment horizontal="center" vertical="center" wrapText="1"/>
      <protection/>
    </xf>
    <xf numFmtId="3" fontId="2" fillId="0" borderId="32" xfId="205" applyNumberFormat="1" applyFont="1" applyBorder="1" applyAlignment="1">
      <alignment horizontal="left" vertical="center" wrapText="1"/>
      <protection/>
    </xf>
    <xf numFmtId="3" fontId="2" fillId="0" borderId="18" xfId="205" applyNumberFormat="1" applyFont="1" applyBorder="1" applyAlignment="1">
      <alignment horizontal="left" vertical="center" wrapText="1"/>
      <protection/>
    </xf>
    <xf numFmtId="3" fontId="29" fillId="0" borderId="58" xfId="205" applyNumberFormat="1" applyFont="1" applyBorder="1">
      <alignment/>
      <protection/>
    </xf>
    <xf numFmtId="3" fontId="29" fillId="0" borderId="17" xfId="205" applyNumberFormat="1" applyFont="1" applyBorder="1" applyAlignment="1">
      <alignment horizontal="right" wrapText="1"/>
      <protection/>
    </xf>
    <xf numFmtId="3" fontId="2" fillId="0" borderId="15" xfId="205" applyNumberFormat="1" applyFont="1" applyBorder="1" applyAlignment="1">
      <alignment horizontal="center" wrapText="1"/>
      <protection/>
    </xf>
    <xf numFmtId="3" fontId="29" fillId="0" borderId="18" xfId="205" applyNumberFormat="1" applyFont="1" applyBorder="1" applyAlignment="1">
      <alignment horizontal="right" wrapText="1"/>
      <protection/>
    </xf>
    <xf numFmtId="3" fontId="29" fillId="0" borderId="12" xfId="205" applyNumberFormat="1" applyFont="1" applyBorder="1" applyAlignment="1">
      <alignment horizontal="center" wrapText="1"/>
      <protection/>
    </xf>
    <xf numFmtId="3" fontId="29" fillId="0" borderId="69" xfId="205" applyNumberFormat="1" applyFont="1" applyBorder="1" applyAlignment="1">
      <alignment horizontal="center" vertical="center" wrapText="1"/>
      <protection/>
    </xf>
    <xf numFmtId="3" fontId="29" fillId="0" borderId="70" xfId="205" applyNumberFormat="1" applyFont="1" applyBorder="1" applyAlignment="1">
      <alignment horizontal="center" vertical="center" wrapText="1"/>
      <protection/>
    </xf>
    <xf numFmtId="3" fontId="29" fillId="0" borderId="71" xfId="205" applyNumberFormat="1" applyFont="1" applyBorder="1" applyAlignment="1">
      <alignment horizontal="center" vertical="center" wrapText="1"/>
      <protection/>
    </xf>
    <xf numFmtId="3" fontId="0" fillId="0" borderId="70" xfId="205" applyNumberFormat="1" applyBorder="1">
      <alignment/>
      <protection/>
    </xf>
    <xf numFmtId="3" fontId="0" fillId="0" borderId="71" xfId="205" applyNumberFormat="1" applyBorder="1">
      <alignment/>
      <protection/>
    </xf>
    <xf numFmtId="3" fontId="2" fillId="0" borderId="0" xfId="205" applyNumberFormat="1" applyFont="1" applyBorder="1" applyAlignment="1">
      <alignment wrapText="1"/>
      <protection/>
    </xf>
    <xf numFmtId="3" fontId="18" fillId="0" borderId="0" xfId="0" applyNumberFormat="1" applyFont="1" applyBorder="1" applyAlignment="1">
      <alignment wrapText="1"/>
    </xf>
    <xf numFmtId="3" fontId="18" fillId="0" borderId="0" xfId="0" applyNumberFormat="1" applyFont="1" applyBorder="1" applyAlignment="1">
      <alignment horizontal="center" wrapText="1"/>
    </xf>
    <xf numFmtId="3" fontId="2" fillId="0" borderId="0" xfId="205" applyNumberFormat="1" applyFont="1" applyBorder="1" applyAlignment="1">
      <alignment horizontal="center" wrapText="1"/>
      <protection/>
    </xf>
    <xf numFmtId="3" fontId="29" fillId="34" borderId="29" xfId="205" applyNumberFormat="1" applyFont="1" applyFill="1" applyBorder="1">
      <alignment/>
      <protection/>
    </xf>
    <xf numFmtId="3" fontId="29" fillId="34" borderId="37" xfId="205" applyNumberFormat="1" applyFont="1" applyFill="1" applyBorder="1">
      <alignment/>
      <protection/>
    </xf>
    <xf numFmtId="3" fontId="29" fillId="34" borderId="30" xfId="205" applyNumberFormat="1" applyFont="1" applyFill="1" applyBorder="1" applyAlignment="1">
      <alignment wrapText="1"/>
      <protection/>
    </xf>
    <xf numFmtId="3" fontId="29" fillId="36" borderId="66" xfId="205" applyNumberFormat="1" applyFont="1" applyFill="1" applyBorder="1" applyAlignment="1">
      <alignment wrapText="1"/>
      <protection/>
    </xf>
    <xf numFmtId="3" fontId="29" fillId="0" borderId="72" xfId="205" applyNumberFormat="1" applyFont="1" applyBorder="1" applyAlignment="1">
      <alignment horizontal="center" wrapText="1"/>
      <protection/>
    </xf>
    <xf numFmtId="3" fontId="29" fillId="34" borderId="32" xfId="205" applyNumberFormat="1" applyFont="1" applyFill="1" applyBorder="1" applyAlignment="1">
      <alignment wrapText="1"/>
      <protection/>
    </xf>
    <xf numFmtId="3" fontId="29" fillId="34" borderId="37" xfId="205" applyNumberFormat="1" applyFont="1" applyFill="1" applyBorder="1" applyAlignment="1">
      <alignment horizontal="right" wrapText="1"/>
      <protection/>
    </xf>
    <xf numFmtId="3" fontId="29" fillId="36" borderId="11" xfId="205" applyNumberFormat="1" applyFont="1" applyFill="1" applyBorder="1" applyAlignment="1">
      <alignment wrapText="1"/>
      <protection/>
    </xf>
    <xf numFmtId="3" fontId="2" fillId="0" borderId="73" xfId="205" applyNumberFormat="1" applyFont="1" applyBorder="1">
      <alignment/>
      <protection/>
    </xf>
    <xf numFmtId="3" fontId="29" fillId="0" borderId="37" xfId="205" applyNumberFormat="1" applyFont="1" applyBorder="1">
      <alignment/>
      <protection/>
    </xf>
    <xf numFmtId="3" fontId="2" fillId="0" borderId="40" xfId="205" applyNumberFormat="1" applyFont="1" applyBorder="1">
      <alignment/>
      <protection/>
    </xf>
    <xf numFmtId="3" fontId="2" fillId="0" borderId="37" xfId="205" applyNumberFormat="1" applyFont="1" applyBorder="1">
      <alignment/>
      <protection/>
    </xf>
    <xf numFmtId="3" fontId="2" fillId="0" borderId="17" xfId="205" applyNumberFormat="1" applyFont="1" applyBorder="1" applyAlignment="1">
      <alignment horizontal="left" wrapText="1"/>
      <protection/>
    </xf>
    <xf numFmtId="3" fontId="2" fillId="0" borderId="17" xfId="205" applyNumberFormat="1" applyFont="1" applyBorder="1" applyAlignment="1">
      <alignment horizontal="center" wrapText="1"/>
      <protection/>
    </xf>
    <xf numFmtId="3" fontId="2" fillId="0" borderId="74" xfId="205" applyNumberFormat="1" applyFont="1" applyBorder="1">
      <alignment/>
      <protection/>
    </xf>
    <xf numFmtId="3" fontId="2" fillId="0" borderId="75" xfId="205" applyNumberFormat="1" applyFont="1" applyBorder="1">
      <alignment/>
      <protection/>
    </xf>
    <xf numFmtId="3" fontId="2" fillId="0" borderId="32" xfId="205" applyNumberFormat="1" applyFont="1" applyBorder="1" applyAlignment="1">
      <alignment horizontal="center" wrapText="1"/>
      <protection/>
    </xf>
    <xf numFmtId="3" fontId="2" fillId="0" borderId="35" xfId="205" applyNumberFormat="1" applyFont="1" applyBorder="1">
      <alignment/>
      <protection/>
    </xf>
    <xf numFmtId="3" fontId="2" fillId="0" borderId="29" xfId="205" applyNumberFormat="1" applyFont="1" applyBorder="1">
      <alignment/>
      <protection/>
    </xf>
    <xf numFmtId="3" fontId="29" fillId="34" borderId="16" xfId="205" applyNumberFormat="1" applyFont="1" applyFill="1" applyBorder="1" applyAlignment="1">
      <alignment wrapText="1"/>
      <protection/>
    </xf>
    <xf numFmtId="3" fontId="2" fillId="0" borderId="27" xfId="205" applyNumberFormat="1" applyFont="1" applyBorder="1">
      <alignment/>
      <protection/>
    </xf>
    <xf numFmtId="3" fontId="29" fillId="0" borderId="30" xfId="205" applyNumberFormat="1" applyFont="1" applyBorder="1" applyAlignment="1">
      <alignment horizontal="right" wrapText="1"/>
      <protection/>
    </xf>
    <xf numFmtId="3" fontId="2" fillId="0" borderId="76" xfId="205" applyNumberFormat="1" applyFont="1" applyBorder="1">
      <alignment/>
      <protection/>
    </xf>
    <xf numFmtId="3" fontId="2" fillId="0" borderId="77" xfId="205" applyNumberFormat="1" applyFont="1" applyBorder="1">
      <alignment/>
      <protection/>
    </xf>
    <xf numFmtId="3" fontId="2" fillId="0" borderId="25" xfId="205" applyNumberFormat="1" applyFont="1" applyBorder="1" applyAlignment="1">
      <alignment horizontal="right" wrapText="1"/>
      <protection/>
    </xf>
    <xf numFmtId="3" fontId="29" fillId="0" borderId="25" xfId="205" applyNumberFormat="1" applyFont="1" applyBorder="1" applyAlignment="1">
      <alignment horizontal="center" wrapText="1"/>
      <protection/>
    </xf>
    <xf numFmtId="3" fontId="2" fillId="0" borderId="33" xfId="205" applyNumberFormat="1" applyFont="1" applyBorder="1" applyAlignment="1">
      <alignment horizontal="right" wrapText="1"/>
      <protection/>
    </xf>
    <xf numFmtId="3" fontId="2" fillId="0" borderId="16" xfId="0" applyNumberFormat="1" applyFont="1" applyBorder="1" applyAlignment="1">
      <alignment wrapText="1"/>
    </xf>
    <xf numFmtId="3" fontId="2" fillId="0" borderId="28" xfId="205" applyNumberFormat="1" applyFont="1" applyBorder="1">
      <alignment/>
      <protection/>
    </xf>
    <xf numFmtId="3" fontId="2" fillId="0" borderId="18" xfId="0" applyNumberFormat="1" applyFont="1" applyBorder="1" applyAlignment="1">
      <alignment wrapText="1"/>
    </xf>
    <xf numFmtId="3" fontId="29" fillId="0" borderId="18" xfId="205" applyNumberFormat="1" applyFont="1" applyBorder="1" applyAlignment="1">
      <alignment horizontal="center" wrapText="1"/>
      <protection/>
    </xf>
    <xf numFmtId="3" fontId="2" fillId="0" borderId="14" xfId="0" applyNumberFormat="1" applyFont="1" applyBorder="1" applyAlignment="1">
      <alignment/>
    </xf>
    <xf numFmtId="3" fontId="29" fillId="0" borderId="14" xfId="205" applyNumberFormat="1" applyFont="1" applyBorder="1" applyAlignment="1">
      <alignment horizontal="center" wrapText="1"/>
      <protection/>
    </xf>
    <xf numFmtId="3" fontId="2" fillId="36" borderId="37" xfId="205" applyNumberFormat="1" applyFont="1" applyFill="1" applyBorder="1">
      <alignment/>
      <protection/>
    </xf>
    <xf numFmtId="3" fontId="2" fillId="0" borderId="22" xfId="205" applyNumberFormat="1" applyFont="1" applyBorder="1" applyAlignment="1">
      <alignment wrapText="1"/>
      <protection/>
    </xf>
    <xf numFmtId="3" fontId="2" fillId="0" borderId="11" xfId="205" applyNumberFormat="1" applyFont="1" applyBorder="1">
      <alignment/>
      <protection/>
    </xf>
    <xf numFmtId="3" fontId="29" fillId="34" borderId="0" xfId="205" applyNumberFormat="1" applyFont="1" applyFill="1">
      <alignment/>
      <protection/>
    </xf>
    <xf numFmtId="3" fontId="29" fillId="38" borderId="11" xfId="205" applyNumberFormat="1" applyFont="1" applyFill="1" applyBorder="1" applyAlignment="1">
      <alignment horizontal="right" wrapText="1"/>
      <protection/>
    </xf>
    <xf numFmtId="3" fontId="29" fillId="38" borderId="11" xfId="205" applyNumberFormat="1" applyFont="1" applyFill="1" applyBorder="1" applyAlignment="1">
      <alignment wrapText="1"/>
      <protection/>
    </xf>
    <xf numFmtId="3" fontId="2" fillId="0" borderId="0" xfId="205" applyNumberFormat="1" applyFont="1" applyAlignment="1">
      <alignment horizontal="left"/>
      <protection/>
    </xf>
    <xf numFmtId="3" fontId="27" fillId="0" borderId="0" xfId="207" applyNumberFormat="1" applyFont="1" applyAlignment="1" applyProtection="1">
      <alignment horizontal="center" vertical="center" wrapText="1"/>
      <protection/>
    </xf>
    <xf numFmtId="3" fontId="25" fillId="0" borderId="0" xfId="205" applyNumberFormat="1" applyFont="1" applyBorder="1" applyAlignment="1">
      <alignment wrapText="1"/>
      <protection/>
    </xf>
    <xf numFmtId="3" fontId="0" fillId="0" borderId="0" xfId="205" applyNumberFormat="1" applyBorder="1" applyAlignment="1">
      <alignment wrapText="1"/>
      <protection/>
    </xf>
    <xf numFmtId="3" fontId="2" fillId="36" borderId="59" xfId="205" applyNumberFormat="1" applyFont="1" applyFill="1" applyBorder="1">
      <alignment/>
      <protection/>
    </xf>
    <xf numFmtId="3" fontId="29" fillId="36" borderId="18" xfId="205" applyNumberFormat="1" applyFont="1" applyFill="1" applyBorder="1" applyAlignment="1">
      <alignment wrapText="1"/>
      <protection/>
    </xf>
    <xf numFmtId="3" fontId="2" fillId="36" borderId="58" xfId="205" applyNumberFormat="1" applyFont="1" applyFill="1" applyBorder="1">
      <alignment/>
      <protection/>
    </xf>
    <xf numFmtId="3" fontId="29" fillId="36" borderId="37" xfId="205" applyNumberFormat="1" applyFont="1" applyFill="1" applyBorder="1">
      <alignment/>
      <protection/>
    </xf>
    <xf numFmtId="3" fontId="20" fillId="0" borderId="0" xfId="205" applyNumberFormat="1" applyFont="1">
      <alignment/>
      <protection/>
    </xf>
    <xf numFmtId="0" fontId="20" fillId="0" borderId="23" xfId="205" applyFont="1" applyBorder="1" applyAlignment="1">
      <alignment horizontal="left" vertical="center" wrapText="1"/>
      <protection/>
    </xf>
    <xf numFmtId="0" fontId="20" fillId="0" borderId="21" xfId="205" applyFont="1" applyBorder="1" applyAlignment="1">
      <alignment wrapText="1"/>
      <protection/>
    </xf>
    <xf numFmtId="0" fontId="20" fillId="0" borderId="60" xfId="205" applyFont="1" applyBorder="1" applyAlignment="1">
      <alignment wrapText="1"/>
      <protection/>
    </xf>
    <xf numFmtId="0" fontId="20" fillId="0" borderId="20" xfId="205" applyFont="1" applyBorder="1" applyAlignment="1">
      <alignment horizontal="left" vertical="center" wrapText="1"/>
      <protection/>
    </xf>
    <xf numFmtId="0" fontId="21" fillId="0" borderId="30" xfId="204" applyFont="1" applyFill="1" applyBorder="1" applyAlignment="1">
      <alignment horizontal="left" vertical="center" wrapText="1"/>
      <protection/>
    </xf>
    <xf numFmtId="0" fontId="21" fillId="0" borderId="56" xfId="204" applyFont="1" applyFill="1" applyBorder="1" applyAlignment="1">
      <alignment horizontal="left" vertical="center" wrapText="1"/>
      <protection/>
    </xf>
    <xf numFmtId="0" fontId="21" fillId="0" borderId="29" xfId="204" applyFont="1" applyFill="1" applyBorder="1" applyAlignment="1">
      <alignment horizontal="left" vertical="center" wrapText="1"/>
      <protection/>
    </xf>
    <xf numFmtId="0" fontId="21" fillId="0" borderId="56" xfId="205" applyFont="1" applyBorder="1" applyAlignment="1">
      <alignment horizontal="left" vertical="center" wrapText="1"/>
      <protection/>
    </xf>
    <xf numFmtId="0" fontId="21" fillId="0" borderId="78" xfId="204" applyFont="1" applyFill="1" applyBorder="1" applyAlignment="1">
      <alignment horizontal="left" vertical="center" wrapText="1"/>
      <protection/>
    </xf>
    <xf numFmtId="0" fontId="21" fillId="0" borderId="26" xfId="204" applyFont="1" applyFill="1" applyBorder="1" applyAlignment="1">
      <alignment horizontal="left" vertical="center" wrapText="1"/>
      <protection/>
    </xf>
    <xf numFmtId="0" fontId="21" fillId="0" borderId="49" xfId="204" applyFont="1" applyFill="1" applyBorder="1" applyAlignment="1">
      <alignment horizontal="left" vertical="center" wrapText="1"/>
      <protection/>
    </xf>
    <xf numFmtId="0" fontId="21" fillId="0" borderId="40" xfId="204" applyFont="1" applyFill="1" applyBorder="1" applyAlignment="1">
      <alignment horizontal="left" vertical="center" wrapText="1"/>
      <protection/>
    </xf>
    <xf numFmtId="0" fontId="20" fillId="0" borderId="47" xfId="205" applyFont="1" applyBorder="1" applyAlignment="1">
      <alignment wrapText="1"/>
      <protection/>
    </xf>
    <xf numFmtId="0" fontId="20" fillId="0" borderId="79" xfId="205" applyFont="1" applyBorder="1" applyAlignment="1">
      <alignment wrapText="1"/>
      <protection/>
    </xf>
    <xf numFmtId="0" fontId="20" fillId="0" borderId="80" xfId="205" applyFont="1" applyBorder="1" applyAlignment="1">
      <alignment wrapText="1"/>
      <protection/>
    </xf>
    <xf numFmtId="0" fontId="20" fillId="0" borderId="49" xfId="205" applyFont="1" applyBorder="1" applyAlignment="1">
      <alignment horizontal="left" vertical="center" wrapText="1"/>
      <protection/>
    </xf>
    <xf numFmtId="0" fontId="21" fillId="0" borderId="30" xfId="205" applyFont="1" applyBorder="1" applyAlignment="1">
      <alignment horizontal="center" vertical="center" wrapText="1"/>
      <protection/>
    </xf>
    <xf numFmtId="0" fontId="21" fillId="0" borderId="56" xfId="205" applyFont="1" applyBorder="1" applyAlignment="1">
      <alignment horizontal="center" vertical="center" wrapText="1"/>
      <protection/>
    </xf>
    <xf numFmtId="0" fontId="21" fillId="0" borderId="29" xfId="205" applyFont="1" applyBorder="1" applyAlignment="1">
      <alignment horizontal="center" vertical="center" wrapText="1"/>
      <protection/>
    </xf>
    <xf numFmtId="1" fontId="21" fillId="0" borderId="72" xfId="205" applyNumberFormat="1" applyFont="1" applyBorder="1" applyAlignment="1">
      <alignment horizontal="center" vertical="center" wrapText="1"/>
      <protection/>
    </xf>
    <xf numFmtId="1" fontId="21" fillId="0" borderId="70" xfId="205" applyNumberFormat="1" applyFont="1" applyBorder="1" applyAlignment="1">
      <alignment horizontal="center" vertical="center" wrapText="1"/>
      <protection/>
    </xf>
    <xf numFmtId="1" fontId="21" fillId="0" borderId="69" xfId="205" applyNumberFormat="1" applyFont="1" applyBorder="1" applyAlignment="1">
      <alignment horizontal="center" vertical="center" wrapText="1"/>
      <protection/>
    </xf>
    <xf numFmtId="0" fontId="21" fillId="0" borderId="33" xfId="205" applyFont="1" applyBorder="1" applyAlignment="1">
      <alignment horizontal="left" wrapText="1"/>
      <protection/>
    </xf>
    <xf numFmtId="0" fontId="21" fillId="0" borderId="81" xfId="205" applyFont="1" applyBorder="1" applyAlignment="1">
      <alignment horizontal="left" wrapText="1"/>
      <protection/>
    </xf>
    <xf numFmtId="0" fontId="21" fillId="0" borderId="56" xfId="205" applyFont="1" applyBorder="1" applyAlignment="1">
      <alignment horizontal="left" wrapText="1"/>
      <protection/>
    </xf>
    <xf numFmtId="0" fontId="21" fillId="0" borderId="29" xfId="205" applyFont="1" applyBorder="1" applyAlignment="1">
      <alignment horizontal="left" wrapText="1"/>
      <protection/>
    </xf>
    <xf numFmtId="2" fontId="21" fillId="0" borderId="56" xfId="205" applyNumberFormat="1" applyFont="1" applyBorder="1" applyAlignment="1">
      <alignment horizontal="left" vertical="center" wrapText="1"/>
      <protection/>
    </xf>
    <xf numFmtId="0" fontId="21" fillId="0" borderId="82" xfId="205" applyFont="1" applyBorder="1" applyAlignment="1">
      <alignment wrapText="1"/>
      <protection/>
    </xf>
    <xf numFmtId="0" fontId="21" fillId="0" borderId="83" xfId="205" applyFont="1" applyBorder="1" applyAlignment="1">
      <alignment wrapText="1"/>
      <protection/>
    </xf>
    <xf numFmtId="0" fontId="21" fillId="0" borderId="84" xfId="205" applyFont="1" applyBorder="1" applyAlignment="1">
      <alignment wrapText="1"/>
      <protection/>
    </xf>
    <xf numFmtId="0" fontId="21" fillId="0" borderId="30" xfId="205" applyFont="1" applyBorder="1" applyAlignment="1">
      <alignment horizontal="left" vertical="center" wrapText="1"/>
      <protection/>
    </xf>
    <xf numFmtId="0" fontId="21" fillId="0" borderId="29" xfId="205" applyFont="1" applyBorder="1" applyAlignment="1">
      <alignment horizontal="left" vertical="center" wrapText="1"/>
      <protection/>
    </xf>
    <xf numFmtId="0" fontId="20" fillId="0" borderId="85" xfId="205" applyFont="1" applyBorder="1" applyAlignment="1">
      <alignment wrapText="1"/>
      <protection/>
    </xf>
    <xf numFmtId="0" fontId="20" fillId="0" borderId="67" xfId="205" applyFont="1" applyBorder="1" applyAlignment="1">
      <alignment wrapText="1"/>
      <protection/>
    </xf>
    <xf numFmtId="0" fontId="20" fillId="0" borderId="86" xfId="205" applyFont="1" applyBorder="1" applyAlignment="1">
      <alignment wrapText="1"/>
      <protection/>
    </xf>
    <xf numFmtId="0" fontId="21" fillId="0" borderId="71" xfId="205" applyFont="1" applyBorder="1" applyAlignment="1">
      <alignment wrapText="1"/>
      <protection/>
    </xf>
    <xf numFmtId="0" fontId="21" fillId="0" borderId="70" xfId="205" applyFont="1" applyBorder="1" applyAlignment="1">
      <alignment wrapText="1"/>
      <protection/>
    </xf>
    <xf numFmtId="0" fontId="21" fillId="0" borderId="66" xfId="205" applyFont="1" applyBorder="1" applyAlignment="1">
      <alignment wrapText="1"/>
      <protection/>
    </xf>
    <xf numFmtId="0" fontId="20" fillId="0" borderId="68" xfId="205" applyFont="1" applyBorder="1" applyAlignment="1">
      <alignment wrapText="1"/>
      <protection/>
    </xf>
    <xf numFmtId="0" fontId="21" fillId="0" borderId="0" xfId="207" applyFont="1" applyAlignment="1" applyProtection="1">
      <alignment horizontal="center" vertical="center" wrapText="1"/>
      <protection/>
    </xf>
    <xf numFmtId="0" fontId="21" fillId="0" borderId="0" xfId="205" applyFont="1" applyBorder="1" applyAlignment="1">
      <alignment horizontal="center" wrapText="1"/>
      <protection/>
    </xf>
    <xf numFmtId="49" fontId="21" fillId="0" borderId="56" xfId="205" applyNumberFormat="1" applyFont="1" applyBorder="1" applyAlignment="1">
      <alignment horizontal="left" vertical="center" wrapText="1"/>
      <protection/>
    </xf>
    <xf numFmtId="49" fontId="20" fillId="0" borderId="49" xfId="205" applyNumberFormat="1" applyFont="1" applyBorder="1" applyAlignment="1">
      <alignment horizontal="left" vertical="center" wrapText="1"/>
      <protection/>
    </xf>
    <xf numFmtId="0" fontId="20" fillId="0" borderId="37" xfId="205" applyFont="1" applyBorder="1" applyAlignment="1">
      <alignment wrapText="1"/>
      <protection/>
    </xf>
    <xf numFmtId="49" fontId="20" fillId="0" borderId="23" xfId="205" applyNumberFormat="1" applyFont="1" applyBorder="1" applyAlignment="1">
      <alignment horizontal="left" vertical="center" wrapText="1"/>
      <protection/>
    </xf>
    <xf numFmtId="49" fontId="20" fillId="0" borderId="20" xfId="205" applyNumberFormat="1" applyFont="1" applyBorder="1" applyAlignment="1">
      <alignment horizontal="left" vertical="center" wrapText="1"/>
      <protection/>
    </xf>
    <xf numFmtId="3" fontId="2" fillId="0" borderId="60" xfId="205" applyNumberFormat="1" applyFont="1" applyBorder="1" applyAlignment="1">
      <alignment horizontal="left" wrapText="1"/>
      <protection/>
    </xf>
    <xf numFmtId="3" fontId="2" fillId="0" borderId="23" xfId="205" applyNumberFormat="1" applyFont="1" applyBorder="1" applyAlignment="1">
      <alignment horizontal="left" wrapText="1"/>
      <protection/>
    </xf>
    <xf numFmtId="3" fontId="2" fillId="0" borderId="27" xfId="205" applyNumberFormat="1" applyFont="1" applyBorder="1" applyAlignment="1">
      <alignment horizontal="left" wrapText="1"/>
      <protection/>
    </xf>
    <xf numFmtId="3" fontId="2" fillId="0" borderId="24" xfId="205" applyNumberFormat="1" applyFont="1" applyBorder="1" applyAlignment="1">
      <alignment wrapText="1"/>
      <protection/>
    </xf>
    <xf numFmtId="3" fontId="2" fillId="0" borderId="23" xfId="205" applyNumberFormat="1" applyFont="1" applyBorder="1" applyAlignment="1">
      <alignment wrapText="1"/>
      <protection/>
    </xf>
    <xf numFmtId="3" fontId="2" fillId="0" borderId="27" xfId="205" applyNumberFormat="1" applyFont="1" applyBorder="1" applyAlignment="1">
      <alignment wrapText="1"/>
      <protection/>
    </xf>
    <xf numFmtId="3" fontId="2" fillId="0" borderId="87" xfId="205" applyNumberFormat="1" applyFont="1" applyBorder="1" applyAlignment="1">
      <alignment horizontal="left" wrapText="1"/>
      <protection/>
    </xf>
    <xf numFmtId="3" fontId="2" fillId="0" borderId="78" xfId="205" applyNumberFormat="1" applyFont="1" applyBorder="1" applyAlignment="1">
      <alignment horizontal="left" wrapText="1"/>
      <protection/>
    </xf>
    <xf numFmtId="3" fontId="2" fillId="0" borderId="26" xfId="205" applyNumberFormat="1" applyFont="1" applyBorder="1" applyAlignment="1">
      <alignment horizontal="left" wrapText="1"/>
      <protection/>
    </xf>
    <xf numFmtId="3" fontId="29" fillId="0" borderId="30" xfId="205" applyNumberFormat="1" applyFont="1" applyBorder="1" applyAlignment="1">
      <alignment horizontal="left" vertical="center" wrapText="1"/>
      <protection/>
    </xf>
    <xf numFmtId="3" fontId="29" fillId="0" borderId="56" xfId="205" applyNumberFormat="1" applyFont="1" applyBorder="1" applyAlignment="1">
      <alignment horizontal="left" vertical="center" wrapText="1"/>
      <protection/>
    </xf>
    <xf numFmtId="3" fontId="29" fillId="0" borderId="29" xfId="205" applyNumberFormat="1" applyFont="1" applyBorder="1" applyAlignment="1">
      <alignment horizontal="left" vertical="center" wrapText="1"/>
      <protection/>
    </xf>
    <xf numFmtId="3" fontId="2" fillId="0" borderId="63" xfId="205" applyNumberFormat="1" applyFont="1" applyBorder="1" applyAlignment="1">
      <alignment horizontal="left" vertical="center" wrapText="1"/>
      <protection/>
    </xf>
    <xf numFmtId="3" fontId="2" fillId="0" borderId="88" xfId="205" applyNumberFormat="1" applyFont="1" applyBorder="1" applyAlignment="1">
      <alignment horizontal="left" vertical="center" wrapText="1"/>
      <protection/>
    </xf>
    <xf numFmtId="3" fontId="2" fillId="0" borderId="28" xfId="205" applyNumberFormat="1" applyFont="1" applyBorder="1" applyAlignment="1">
      <alignment horizontal="left" vertical="center" wrapText="1"/>
      <protection/>
    </xf>
    <xf numFmtId="3" fontId="2" fillId="0" borderId="24" xfId="205" applyNumberFormat="1" applyFont="1" applyBorder="1" applyAlignment="1">
      <alignment horizontal="left" vertical="center" wrapText="1"/>
      <protection/>
    </xf>
    <xf numFmtId="3" fontId="2" fillId="0" borderId="23" xfId="205" applyNumberFormat="1" applyFont="1" applyBorder="1" applyAlignment="1">
      <alignment horizontal="left" vertical="center" wrapText="1"/>
      <protection/>
    </xf>
    <xf numFmtId="3" fontId="2" fillId="0" borderId="27" xfId="205" applyNumberFormat="1" applyFont="1" applyBorder="1" applyAlignment="1">
      <alignment horizontal="left" vertical="center" wrapText="1"/>
      <protection/>
    </xf>
    <xf numFmtId="3" fontId="2" fillId="0" borderId="87" xfId="205" applyNumberFormat="1" applyFont="1" applyBorder="1" applyAlignment="1">
      <alignment horizontal="left" vertical="center" wrapText="1"/>
      <protection/>
    </xf>
    <xf numFmtId="3" fontId="2" fillId="0" borderId="78" xfId="205" applyNumberFormat="1" applyFont="1" applyBorder="1" applyAlignment="1">
      <alignment horizontal="left" vertical="center" wrapText="1"/>
      <protection/>
    </xf>
    <xf numFmtId="3" fontId="2" fillId="0" borderId="26" xfId="205" applyNumberFormat="1" applyFont="1" applyBorder="1" applyAlignment="1">
      <alignment horizontal="left" vertical="center" wrapText="1"/>
      <protection/>
    </xf>
    <xf numFmtId="3" fontId="2" fillId="0" borderId="89" xfId="205" applyNumberFormat="1" applyFont="1" applyBorder="1" applyAlignment="1">
      <alignment horizontal="left" wrapText="1"/>
      <protection/>
    </xf>
    <xf numFmtId="3" fontId="2" fillId="0" borderId="88" xfId="205" applyNumberFormat="1" applyFont="1" applyBorder="1" applyAlignment="1">
      <alignment horizontal="left" wrapText="1"/>
      <protection/>
    </xf>
    <xf numFmtId="3" fontId="2" fillId="0" borderId="28" xfId="205" applyNumberFormat="1" applyFont="1" applyBorder="1" applyAlignment="1">
      <alignment horizontal="left" wrapText="1"/>
      <protection/>
    </xf>
    <xf numFmtId="3" fontId="29" fillId="0" borderId="30" xfId="205" applyNumberFormat="1" applyFont="1" applyBorder="1" applyAlignment="1">
      <alignment wrapText="1"/>
      <protection/>
    </xf>
    <xf numFmtId="3" fontId="29" fillId="0" borderId="56" xfId="205" applyNumberFormat="1" applyFont="1" applyBorder="1" applyAlignment="1">
      <alignment wrapText="1"/>
      <protection/>
    </xf>
    <xf numFmtId="3" fontId="29" fillId="0" borderId="29" xfId="205" applyNumberFormat="1" applyFont="1" applyBorder="1" applyAlignment="1">
      <alignment wrapText="1"/>
      <protection/>
    </xf>
    <xf numFmtId="3" fontId="2" fillId="0" borderId="30" xfId="205" applyNumberFormat="1" applyFont="1" applyBorder="1" applyAlignment="1">
      <alignment horizontal="left" wrapText="1"/>
      <protection/>
    </xf>
    <xf numFmtId="3" fontId="2" fillId="0" borderId="56" xfId="205" applyNumberFormat="1" applyFont="1" applyBorder="1" applyAlignment="1">
      <alignment horizontal="left" wrapText="1"/>
      <protection/>
    </xf>
    <xf numFmtId="3" fontId="2" fillId="0" borderId="29" xfId="205" applyNumberFormat="1" applyFont="1" applyBorder="1" applyAlignment="1">
      <alignment horizontal="left" wrapText="1"/>
      <protection/>
    </xf>
    <xf numFmtId="3" fontId="25" fillId="0" borderId="30" xfId="205" applyNumberFormat="1" applyFont="1" applyBorder="1" applyAlignment="1">
      <alignment horizontal="left" vertical="center" wrapText="1"/>
      <protection/>
    </xf>
    <xf numFmtId="3" fontId="25" fillId="0" borderId="56" xfId="205" applyNumberFormat="1" applyFont="1" applyBorder="1" applyAlignment="1">
      <alignment horizontal="left" vertical="center" wrapText="1"/>
      <protection/>
    </xf>
    <xf numFmtId="3" fontId="25" fillId="0" borderId="29" xfId="205" applyNumberFormat="1" applyFont="1" applyBorder="1" applyAlignment="1">
      <alignment horizontal="left" vertical="center" wrapText="1"/>
      <protection/>
    </xf>
    <xf numFmtId="3" fontId="2" fillId="0" borderId="90" xfId="205" applyNumberFormat="1" applyFont="1" applyBorder="1" applyAlignment="1">
      <alignment horizontal="left" wrapText="1"/>
      <protection/>
    </xf>
    <xf numFmtId="3" fontId="2" fillId="0" borderId="63" xfId="205" applyNumberFormat="1" applyFont="1" applyBorder="1" applyAlignment="1">
      <alignment wrapText="1"/>
      <protection/>
    </xf>
    <xf numFmtId="3" fontId="2" fillId="0" borderId="88" xfId="205" applyNumberFormat="1" applyFont="1" applyBorder="1" applyAlignment="1">
      <alignment wrapText="1"/>
      <protection/>
    </xf>
    <xf numFmtId="3" fontId="2" fillId="0" borderId="28" xfId="205" applyNumberFormat="1" applyFont="1" applyBorder="1" applyAlignment="1">
      <alignment wrapText="1"/>
      <protection/>
    </xf>
    <xf numFmtId="3" fontId="2" fillId="0" borderId="24" xfId="205" applyNumberFormat="1" applyFont="1" applyBorder="1" applyAlignment="1">
      <alignment horizontal="left"/>
      <protection/>
    </xf>
    <xf numFmtId="3" fontId="2" fillId="0" borderId="23" xfId="205" applyNumberFormat="1" applyFont="1" applyBorder="1" applyAlignment="1">
      <alignment horizontal="left"/>
      <protection/>
    </xf>
    <xf numFmtId="3" fontId="2" fillId="0" borderId="27" xfId="205" applyNumberFormat="1" applyFont="1" applyBorder="1" applyAlignment="1">
      <alignment horizontal="left"/>
      <protection/>
    </xf>
    <xf numFmtId="3" fontId="2" fillId="0" borderId="87" xfId="205" applyNumberFormat="1" applyFont="1" applyBorder="1" applyAlignment="1">
      <alignment wrapText="1"/>
      <protection/>
    </xf>
    <xf numFmtId="3" fontId="2" fillId="0" borderId="78" xfId="205" applyNumberFormat="1" applyFont="1" applyBorder="1" applyAlignment="1">
      <alignment wrapText="1"/>
      <protection/>
    </xf>
    <xf numFmtId="3" fontId="2" fillId="0" borderId="26" xfId="205" applyNumberFormat="1" applyFont="1" applyBorder="1" applyAlignment="1">
      <alignment wrapText="1"/>
      <protection/>
    </xf>
    <xf numFmtId="3" fontId="2" fillId="0" borderId="24" xfId="205" applyNumberFormat="1" applyFont="1" applyBorder="1" applyAlignment="1">
      <alignment horizontal="left" wrapText="1"/>
      <protection/>
    </xf>
    <xf numFmtId="3" fontId="29" fillId="0" borderId="25" xfId="205" applyNumberFormat="1" applyFont="1" applyBorder="1" applyAlignment="1">
      <alignment horizontal="center" vertical="center" wrapText="1"/>
      <protection/>
    </xf>
    <xf numFmtId="3" fontId="29" fillId="0" borderId="32" xfId="205" applyNumberFormat="1" applyFont="1" applyBorder="1" applyAlignment="1">
      <alignment horizontal="center" vertical="center" wrapText="1"/>
      <protection/>
    </xf>
    <xf numFmtId="3" fontId="29" fillId="0" borderId="12" xfId="205" applyNumberFormat="1" applyFont="1" applyBorder="1" applyAlignment="1">
      <alignment horizontal="center" vertical="center" wrapText="1"/>
      <protection/>
    </xf>
    <xf numFmtId="3" fontId="29" fillId="0" borderId="30" xfId="207" applyNumberFormat="1" applyFont="1" applyBorder="1" applyAlignment="1">
      <alignment horizontal="center" vertical="center" wrapText="1"/>
      <protection/>
    </xf>
    <xf numFmtId="3" fontId="29" fillId="0" borderId="56" xfId="207" applyNumberFormat="1" applyFont="1" applyBorder="1" applyAlignment="1">
      <alignment horizontal="center" vertical="center" wrapText="1"/>
      <protection/>
    </xf>
    <xf numFmtId="3" fontId="29" fillId="0" borderId="29" xfId="207" applyNumberFormat="1" applyFont="1" applyBorder="1" applyAlignment="1">
      <alignment horizontal="center" vertical="center" wrapText="1"/>
      <protection/>
    </xf>
    <xf numFmtId="3" fontId="2" fillId="0" borderId="60" xfId="205" applyNumberFormat="1" applyFont="1" applyBorder="1" applyAlignment="1">
      <alignment wrapText="1"/>
      <protection/>
    </xf>
    <xf numFmtId="3" fontId="29" fillId="0" borderId="30" xfId="205" applyNumberFormat="1" applyFont="1" applyBorder="1" applyAlignment="1">
      <alignment horizontal="center" vertical="center" wrapText="1"/>
      <protection/>
    </xf>
    <xf numFmtId="3" fontId="29" fillId="0" borderId="56" xfId="205" applyNumberFormat="1" applyFont="1" applyBorder="1" applyAlignment="1">
      <alignment horizontal="center" vertical="center" wrapText="1"/>
      <protection/>
    </xf>
    <xf numFmtId="3" fontId="29" fillId="0" borderId="29" xfId="205" applyNumberFormat="1" applyFont="1" applyBorder="1" applyAlignment="1">
      <alignment horizontal="center" vertical="center" wrapText="1"/>
      <protection/>
    </xf>
    <xf numFmtId="3" fontId="29" fillId="0" borderId="30" xfId="205" applyNumberFormat="1" applyFont="1" applyBorder="1" applyAlignment="1">
      <alignment horizontal="left" wrapText="1"/>
      <protection/>
    </xf>
    <xf numFmtId="3" fontId="29" fillId="0" borderId="56" xfId="205" applyNumberFormat="1" applyFont="1" applyBorder="1" applyAlignment="1">
      <alignment horizontal="left" wrapText="1"/>
      <protection/>
    </xf>
    <xf numFmtId="3" fontId="29" fillId="0" borderId="35" xfId="205" applyNumberFormat="1" applyFont="1" applyBorder="1" applyAlignment="1">
      <alignment horizontal="left" wrapText="1"/>
      <protection/>
    </xf>
    <xf numFmtId="3" fontId="30" fillId="0" borderId="30" xfId="205" applyNumberFormat="1" applyFont="1" applyBorder="1" applyAlignment="1">
      <alignment horizontal="left" vertical="center" wrapText="1"/>
      <protection/>
    </xf>
    <xf numFmtId="3" fontId="30" fillId="0" borderId="56" xfId="205" applyNumberFormat="1" applyFont="1" applyBorder="1" applyAlignment="1">
      <alignment horizontal="left" vertical="center" wrapText="1"/>
      <protection/>
    </xf>
    <xf numFmtId="3" fontId="30" fillId="0" borderId="29" xfId="205" applyNumberFormat="1" applyFont="1" applyBorder="1" applyAlignment="1">
      <alignment horizontal="left" vertical="center" wrapText="1"/>
      <protection/>
    </xf>
    <xf numFmtId="3" fontId="29" fillId="0" borderId="45" xfId="205" applyNumberFormat="1" applyFont="1" applyBorder="1" applyAlignment="1">
      <alignment horizontal="center" vertical="center" wrapText="1"/>
      <protection/>
    </xf>
    <xf numFmtId="3" fontId="29" fillId="0" borderId="91" xfId="205" applyNumberFormat="1" applyFont="1" applyBorder="1" applyAlignment="1">
      <alignment horizontal="center" vertical="center" wrapText="1"/>
      <protection/>
    </xf>
    <xf numFmtId="3" fontId="29" fillId="0" borderId="77" xfId="205" applyNumberFormat="1" applyFont="1" applyBorder="1" applyAlignment="1">
      <alignment horizontal="center" vertical="center" wrapText="1"/>
      <protection/>
    </xf>
    <xf numFmtId="3" fontId="29" fillId="0" borderId="57" xfId="205" applyNumberFormat="1" applyFont="1" applyBorder="1" applyAlignment="1">
      <alignment horizontal="center" vertical="center" wrapText="1"/>
      <protection/>
    </xf>
    <xf numFmtId="3" fontId="29" fillId="0" borderId="0" xfId="205" applyNumberFormat="1" applyFont="1" applyBorder="1" applyAlignment="1">
      <alignment horizontal="center" vertical="center" wrapText="1"/>
      <protection/>
    </xf>
    <xf numFmtId="3" fontId="29" fillId="0" borderId="75" xfId="205" applyNumberFormat="1" applyFont="1" applyBorder="1" applyAlignment="1">
      <alignment horizontal="center" vertical="center" wrapText="1"/>
      <protection/>
    </xf>
    <xf numFmtId="3" fontId="29" fillId="0" borderId="33" xfId="205" applyNumberFormat="1" applyFont="1" applyBorder="1" applyAlignment="1">
      <alignment horizontal="center" vertical="center" wrapText="1"/>
      <protection/>
    </xf>
    <xf numFmtId="3" fontId="29" fillId="0" borderId="81" xfId="205" applyNumberFormat="1" applyFont="1" applyBorder="1" applyAlignment="1">
      <alignment horizontal="center" vertical="center" wrapText="1"/>
      <protection/>
    </xf>
    <xf numFmtId="3" fontId="29" fillId="0" borderId="13" xfId="205" applyNumberFormat="1" applyFont="1" applyBorder="1" applyAlignment="1">
      <alignment horizontal="center" vertical="center" wrapText="1"/>
      <protection/>
    </xf>
    <xf numFmtId="3" fontId="29" fillId="0" borderId="30" xfId="205" applyNumberFormat="1" applyFont="1" applyBorder="1" applyAlignment="1">
      <alignment horizontal="left"/>
      <protection/>
    </xf>
    <xf numFmtId="3" fontId="29" fillId="0" borderId="56" xfId="205" applyNumberFormat="1" applyFont="1" applyBorder="1" applyAlignment="1">
      <alignment horizontal="left"/>
      <protection/>
    </xf>
    <xf numFmtId="3" fontId="29" fillId="0" borderId="29" xfId="205" applyNumberFormat="1" applyFont="1" applyBorder="1" applyAlignment="1">
      <alignment horizontal="left"/>
      <protection/>
    </xf>
    <xf numFmtId="3" fontId="29" fillId="0" borderId="29" xfId="205" applyNumberFormat="1" applyFont="1" applyBorder="1" applyAlignment="1">
      <alignment horizontal="left" wrapText="1"/>
      <protection/>
    </xf>
    <xf numFmtId="3" fontId="29" fillId="0" borderId="66" xfId="205" applyNumberFormat="1" applyFont="1" applyBorder="1" applyAlignment="1">
      <alignment horizontal="left" wrapText="1"/>
      <protection/>
    </xf>
    <xf numFmtId="3" fontId="29" fillId="0" borderId="71" xfId="205" applyNumberFormat="1" applyFont="1" applyBorder="1" applyAlignment="1">
      <alignment horizontal="left" wrapText="1"/>
      <protection/>
    </xf>
    <xf numFmtId="3" fontId="2" fillId="0" borderId="63" xfId="0" applyNumberFormat="1" applyFont="1" applyBorder="1" applyAlignment="1">
      <alignment horizontal="left" wrapText="1"/>
    </xf>
    <xf numFmtId="3" fontId="2" fillId="0" borderId="88" xfId="0" applyNumberFormat="1" applyFont="1" applyBorder="1" applyAlignment="1">
      <alignment horizontal="left" wrapText="1"/>
    </xf>
    <xf numFmtId="3" fontId="2" fillId="0" borderId="28" xfId="0" applyNumberFormat="1" applyFont="1" applyBorder="1" applyAlignment="1">
      <alignment horizontal="left" wrapText="1"/>
    </xf>
    <xf numFmtId="3" fontId="2" fillId="0" borderId="24" xfId="0" applyNumberFormat="1" applyFont="1" applyBorder="1" applyAlignment="1">
      <alignment horizontal="left" wrapText="1"/>
    </xf>
    <xf numFmtId="3" fontId="2" fillId="0" borderId="23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left" wrapText="1"/>
    </xf>
    <xf numFmtId="3" fontId="2" fillId="0" borderId="87" xfId="0" applyNumberFormat="1" applyFont="1" applyBorder="1" applyAlignment="1">
      <alignment horizontal="left" wrapText="1"/>
    </xf>
    <xf numFmtId="3" fontId="2" fillId="0" borderId="78" xfId="0" applyNumberFormat="1" applyFont="1" applyBorder="1" applyAlignment="1">
      <alignment horizontal="left" wrapText="1"/>
    </xf>
    <xf numFmtId="3" fontId="2" fillId="0" borderId="26" xfId="0" applyNumberFormat="1" applyFont="1" applyBorder="1" applyAlignment="1">
      <alignment horizontal="left" wrapText="1"/>
    </xf>
    <xf numFmtId="3" fontId="2" fillId="0" borderId="63" xfId="205" applyNumberFormat="1" applyFont="1" applyBorder="1" applyAlignment="1">
      <alignment horizontal="left" wrapText="1"/>
      <protection/>
    </xf>
    <xf numFmtId="3" fontId="29" fillId="0" borderId="25" xfId="207" applyNumberFormat="1" applyFont="1" applyBorder="1" applyAlignment="1">
      <alignment horizontal="center" vertical="center" wrapText="1"/>
      <protection/>
    </xf>
    <xf numFmtId="3" fontId="29" fillId="0" borderId="12" xfId="207" applyNumberFormat="1" applyFont="1" applyBorder="1" applyAlignment="1">
      <alignment horizontal="center" vertical="center" wrapText="1"/>
      <protection/>
    </xf>
    <xf numFmtId="3" fontId="0" fillId="0" borderId="30" xfId="205" applyNumberFormat="1" applyBorder="1" applyAlignment="1">
      <alignment horizontal="center"/>
      <protection/>
    </xf>
    <xf numFmtId="3" fontId="0" fillId="0" borderId="56" xfId="205" applyNumberFormat="1" applyBorder="1" applyAlignment="1">
      <alignment horizontal="center"/>
      <protection/>
    </xf>
    <xf numFmtId="3" fontId="0" fillId="0" borderId="29" xfId="205" applyNumberFormat="1" applyBorder="1" applyAlignment="1">
      <alignment horizontal="center"/>
      <protection/>
    </xf>
    <xf numFmtId="3" fontId="0" fillId="0" borderId="65" xfId="205" applyNumberFormat="1" applyBorder="1" applyAlignment="1">
      <alignment horizontal="center"/>
      <protection/>
    </xf>
    <xf numFmtId="0" fontId="25" fillId="0" borderId="0" xfId="205" applyFont="1" applyBorder="1" applyAlignment="1">
      <alignment horizontal="center" wrapText="1"/>
      <protection/>
    </xf>
    <xf numFmtId="3" fontId="30" fillId="0" borderId="0" xfId="207" applyNumberFormat="1" applyFont="1" applyAlignment="1" applyProtection="1">
      <alignment horizontal="center" vertical="center" wrapText="1"/>
      <protection/>
    </xf>
    <xf numFmtId="3" fontId="29" fillId="0" borderId="0" xfId="207" applyNumberFormat="1" applyFont="1" applyAlignment="1" applyProtection="1">
      <alignment horizontal="center" vertical="center" wrapText="1"/>
      <protection/>
    </xf>
    <xf numFmtId="3" fontId="0" fillId="0" borderId="35" xfId="205" applyNumberFormat="1" applyBorder="1" applyAlignment="1">
      <alignment horizontal="center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mma 3" xfId="150"/>
    <cellStyle name="ContentsHyperlink" xfId="151"/>
    <cellStyle name="Currency" xfId="152"/>
    <cellStyle name="Currency [0]" xfId="153"/>
    <cellStyle name="Emphasis 1" xfId="154"/>
    <cellStyle name="Emphasis 2" xfId="155"/>
    <cellStyle name="Emphasis 3" xfId="156"/>
    <cellStyle name="Explanatory Text" xfId="157"/>
    <cellStyle name="Explanatory Text 2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 2" xfId="169"/>
    <cellStyle name="Input" xfId="170"/>
    <cellStyle name="Input 2" xfId="171"/>
    <cellStyle name="Linked Cell" xfId="172"/>
    <cellStyle name="Linked Cell 2" xfId="173"/>
    <cellStyle name="Linked Cell 2 2" xfId="174"/>
    <cellStyle name="Linked Cell 2 3" xfId="175"/>
    <cellStyle name="Linked Cell 3" xfId="176"/>
    <cellStyle name="Neutral" xfId="177"/>
    <cellStyle name="Neutral 2" xfId="178"/>
    <cellStyle name="Normal 10" xfId="179"/>
    <cellStyle name="Normal 11" xfId="180"/>
    <cellStyle name="Normal 12" xfId="181"/>
    <cellStyle name="Normal 13" xfId="182"/>
    <cellStyle name="Normal 2" xfId="183"/>
    <cellStyle name="Normal 2 2" xfId="184"/>
    <cellStyle name="Normal 2 2 2" xfId="185"/>
    <cellStyle name="Normal 2 3" xfId="186"/>
    <cellStyle name="Normal 2 4" xfId="187"/>
    <cellStyle name="Normal 3" xfId="188"/>
    <cellStyle name="Normal 3 2" xfId="189"/>
    <cellStyle name="Normal 3 2 2" xfId="190"/>
    <cellStyle name="Normal 3 3" xfId="191"/>
    <cellStyle name="Normal 3 4" xfId="192"/>
    <cellStyle name="Normal 3_TABELARNI PRIKAZ PLANOVA RADA ZU U PZZ 2014" xfId="193"/>
    <cellStyle name="Normal 4" xfId="194"/>
    <cellStyle name="Normal 4 2" xfId="195"/>
    <cellStyle name="Normal 5" xfId="196"/>
    <cellStyle name="Normal 5 2" xfId="197"/>
    <cellStyle name="Normal 5_TABELIRANI PRIKAZ  PLANA RADA ZU U PZZ 2015" xfId="198"/>
    <cellStyle name="Normal 6" xfId="199"/>
    <cellStyle name="Normal 7" xfId="200"/>
    <cellStyle name="Normal 7 2" xfId="201"/>
    <cellStyle name="Normal 8" xfId="202"/>
    <cellStyle name="Normal 9" xfId="203"/>
    <cellStyle name="Normal_Copy of Book1" xfId="204"/>
    <cellStyle name="Normal_Finansijski plan model" xfId="205"/>
    <cellStyle name="Normál_Izvrsenje-PLAN2011" xfId="206"/>
    <cellStyle name="Normal_PLANSKE TABELE ZA PZZ_2012 KORIGOVANE" xfId="207"/>
    <cellStyle name="Note" xfId="208"/>
    <cellStyle name="Note 2" xfId="209"/>
    <cellStyle name="Note 2 2" xfId="210"/>
    <cellStyle name="Note 2 3" xfId="211"/>
    <cellStyle name="Note 3" xfId="212"/>
    <cellStyle name="Output" xfId="213"/>
    <cellStyle name="Output 2" xfId="214"/>
    <cellStyle name="Percent" xfId="215"/>
    <cellStyle name="Sheet Title" xfId="216"/>
    <cellStyle name="Student Information" xfId="217"/>
    <cellStyle name="Student Information - user entered" xfId="218"/>
    <cellStyle name="Title" xfId="219"/>
    <cellStyle name="Title 2" xfId="220"/>
    <cellStyle name="Total" xfId="221"/>
    <cellStyle name="Total 2" xfId="222"/>
    <cellStyle name="Warning Text" xfId="223"/>
    <cellStyle name="Warning Text 2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nezana\Desktop\PLAN%20ANEKS%204\ANEKS%204%20FINANSIJSKI%20PLAN%20UGOVOR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"/>
      <sheetName val="ПРЕДШКОЛСКА"/>
      <sheetName val="ИМУНИЗАЦИЈА"/>
      <sheetName val="РАЗВОЈНО"/>
      <sheetName val="ШКОЛСКА"/>
      <sheetName val="САВ. ЗА МЛАДЕ"/>
      <sheetName val="ЖЕНЕ"/>
      <sheetName val="СТУДЕНТИ"/>
      <sheetName val="ОДРАСЛИ"/>
      <sheetName val="ПРЕВЕНТИВНИ ЦЕНТАР"/>
      <sheetName val="КУЋНО ДЗ"/>
      <sheetName val="КУЋНО ЗАВОДИ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ФИЗИКАЛНА"/>
      <sheetName val="ОРЛ"/>
      <sheetName val="ПСИХИЈАТРИЈА"/>
      <sheetName val="ДЕРМАТОЛОГИЈА"/>
      <sheetName val="СЛУЖБА СТОМАТОЛОГИЈЕ"/>
      <sheetName val="stomatologija zbirno"/>
      <sheetName val="stomatologija deca (0-6godina )"/>
      <sheetName val="stomatologija skolska (7-26 god"/>
      <sheetName val="stomatologija odrasli"/>
      <sheetName val="СПОРТСКА МЕДИЦИНА"/>
      <sheetName val="ОЦЕНА И МИШЉЕЊЕ А"/>
      <sheetName val="ОЦЕНА И МИШЉЕЊЕ Б"/>
      <sheetName val="ЛЕКОВИ"/>
      <sheetName val="СТОМАТОЛОШКИ МАТЕРИЈАЛ "/>
      <sheetName val="САНИТЕТСКИ И ПОТРОШНИ МАТЕРИЈАЛ"/>
      <sheetName val="sanitetski detaljno"/>
      <sheetName val="ФИНАНСИЈСКИ ПЛАН-ПРИХОДИ"/>
      <sheetName val="ФИНАНСИЈКСИ ПЛАН-УКУПНИ РАСХОДИ"/>
      <sheetName val="ФИНАНСИЈСКИ ПЛАН-РАСНОДИ ПРИМАР"/>
      <sheetName val="ФИНАНСИЈКИ ПЛАН РАСХОДИ-СТОМАТО"/>
      <sheetName val="ФИНАНСИЈСКИ ПЛАН - ПРИХОДИ"/>
      <sheetName val="ПРИХОДИ ПРИМАРНА"/>
      <sheetName val="ПРИХОДИ СТОМАТОЛОГИЈА"/>
      <sheetName val="ФИНАНСИЈСКИ ПЛАН - РАСХОДИ"/>
      <sheetName val="РАСХОДИ ПРИМАРНА"/>
      <sheetName val="РАСХОДИ СТОМАТОЛОГИЈ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7">
      <selection activeCell="M11" sqref="M1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9.140625" style="1" customWidth="1"/>
    <col min="5" max="5" width="34.00390625" style="1" customWidth="1"/>
    <col min="6" max="6" width="8.00390625" style="1" customWidth="1"/>
    <col min="7" max="7" width="13.28125" style="1" hidden="1" customWidth="1"/>
    <col min="8" max="8" width="12.00390625" style="1" customWidth="1"/>
    <col min="9" max="16384" width="9.140625" style="1" customWidth="1"/>
  </cols>
  <sheetData>
    <row r="1" spans="1:6" ht="15">
      <c r="A1" s="59"/>
      <c r="B1" s="59"/>
      <c r="C1" s="59"/>
      <c r="D1" s="59"/>
      <c r="E1" s="59"/>
      <c r="F1" s="59"/>
    </row>
    <row r="2" spans="1:8" ht="24" customHeight="1">
      <c r="A2" s="305" t="s">
        <v>273</v>
      </c>
      <c r="B2" s="305"/>
      <c r="C2" s="305"/>
      <c r="D2" s="305"/>
      <c r="E2" s="305"/>
      <c r="F2" s="305"/>
      <c r="G2" s="305"/>
      <c r="H2" s="305"/>
    </row>
    <row r="3" spans="1:6" ht="17.25" customHeight="1">
      <c r="A3" s="58"/>
      <c r="B3" s="58"/>
      <c r="C3" s="58"/>
      <c r="D3" s="58"/>
      <c r="E3" s="58"/>
      <c r="F3" s="58"/>
    </row>
    <row r="4" spans="1:8" ht="29.25" customHeight="1">
      <c r="A4" s="304" t="s">
        <v>271</v>
      </c>
      <c r="B4" s="304"/>
      <c r="C4" s="304"/>
      <c r="D4" s="304"/>
      <c r="E4" s="304"/>
      <c r="F4" s="304"/>
      <c r="G4" s="304"/>
      <c r="H4" s="304"/>
    </row>
    <row r="5" spans="1:7" ht="21" customHeight="1" thickBot="1">
      <c r="A5" s="58"/>
      <c r="B5" s="58"/>
      <c r="C5" s="58"/>
      <c r="D5" s="58"/>
      <c r="E5" s="58"/>
      <c r="F5" s="58"/>
      <c r="G5" s="57"/>
    </row>
    <row r="6" spans="1:8" ht="42.75" customHeight="1" thickBot="1">
      <c r="A6" s="44" t="s">
        <v>59</v>
      </c>
      <c r="B6" s="281" t="s">
        <v>58</v>
      </c>
      <c r="C6" s="282"/>
      <c r="D6" s="282"/>
      <c r="E6" s="283"/>
      <c r="F6" s="56" t="s">
        <v>57</v>
      </c>
      <c r="G6" s="55" t="s">
        <v>56</v>
      </c>
      <c r="H6" s="55" t="s">
        <v>269</v>
      </c>
    </row>
    <row r="7" spans="1:8" ht="15.75" thickBot="1">
      <c r="A7" s="53">
        <v>0</v>
      </c>
      <c r="B7" s="284">
        <v>1</v>
      </c>
      <c r="C7" s="285"/>
      <c r="D7" s="285"/>
      <c r="E7" s="286"/>
      <c r="F7" s="54">
        <v>2</v>
      </c>
      <c r="G7" s="53">
        <v>3</v>
      </c>
      <c r="H7" s="53">
        <v>4</v>
      </c>
    </row>
    <row r="8" spans="1:8" ht="15.75" thickBot="1">
      <c r="A8" s="287" t="s">
        <v>55</v>
      </c>
      <c r="B8" s="288"/>
      <c r="C8" s="288"/>
      <c r="D8" s="288"/>
      <c r="E8" s="288"/>
      <c r="F8" s="289"/>
      <c r="G8" s="290"/>
      <c r="H8" s="18"/>
    </row>
    <row r="9" spans="1:10" ht="47.25" customHeight="1" thickBot="1">
      <c r="A9" s="44">
        <v>1</v>
      </c>
      <c r="B9" s="291" t="s">
        <v>54</v>
      </c>
      <c r="C9" s="291"/>
      <c r="D9" s="291"/>
      <c r="E9" s="291"/>
      <c r="F9" s="6">
        <v>781000</v>
      </c>
      <c r="G9" s="52">
        <f>+G10+G13</f>
        <v>64825</v>
      </c>
      <c r="H9" s="52">
        <f>+H10+H13</f>
        <v>2366486</v>
      </c>
      <c r="I9" s="264" t="s">
        <v>274</v>
      </c>
      <c r="J9" s="264" t="s">
        <v>274</v>
      </c>
    </row>
    <row r="10" spans="1:8" ht="15" customHeight="1">
      <c r="A10" s="25"/>
      <c r="B10" s="51" t="s">
        <v>53</v>
      </c>
      <c r="C10" s="303" t="s">
        <v>52</v>
      </c>
      <c r="D10" s="298"/>
      <c r="E10" s="299"/>
      <c r="F10" s="24"/>
      <c r="G10" s="36">
        <f>+G11+G12</f>
        <v>64825</v>
      </c>
      <c r="H10" s="36">
        <f>+H11+H12</f>
        <v>2366486</v>
      </c>
    </row>
    <row r="11" spans="1:8" ht="13.5" customHeight="1">
      <c r="A11" s="34"/>
      <c r="B11" s="50"/>
      <c r="C11" s="31" t="s">
        <v>51</v>
      </c>
      <c r="D11" s="308" t="s">
        <v>50</v>
      </c>
      <c r="E11" s="267"/>
      <c r="F11" s="30"/>
      <c r="G11" s="27">
        <f>65012-187</f>
        <v>64825</v>
      </c>
      <c r="H11" s="27">
        <f>675584+1562055+80079+5500+4772+31000</f>
        <v>2358990</v>
      </c>
    </row>
    <row r="12" spans="1:8" ht="14.25" customHeight="1">
      <c r="A12" s="34"/>
      <c r="B12" s="50"/>
      <c r="C12" s="31" t="s">
        <v>49</v>
      </c>
      <c r="D12" s="308" t="s">
        <v>48</v>
      </c>
      <c r="E12" s="267"/>
      <c r="F12" s="30"/>
      <c r="G12" s="27">
        <f>+'[1]ФИНАНСИЈСКИ ПЛАН-ПРИХОДИ'!G12+'[1]ФИНАНСИЈСКИ ПЛАН-ПРИХОДИ'!G12</f>
        <v>0</v>
      </c>
      <c r="H12" s="27">
        <f>166+3107+4223</f>
        <v>7496</v>
      </c>
    </row>
    <row r="13" spans="1:8" ht="48.75" customHeight="1" thickBot="1">
      <c r="A13" s="22"/>
      <c r="B13" s="49" t="s">
        <v>47</v>
      </c>
      <c r="C13" s="277" t="s">
        <v>46</v>
      </c>
      <c r="D13" s="278"/>
      <c r="E13" s="279"/>
      <c r="F13" s="20"/>
      <c r="G13" s="48"/>
      <c r="H13" s="48"/>
    </row>
    <row r="14" spans="1:8" ht="15.75" thickBot="1">
      <c r="A14" s="44">
        <v>2</v>
      </c>
      <c r="B14" s="272" t="s">
        <v>45</v>
      </c>
      <c r="C14" s="272"/>
      <c r="D14" s="272"/>
      <c r="E14" s="272"/>
      <c r="F14" s="6">
        <v>791000</v>
      </c>
      <c r="G14" s="17">
        <f>+G15+G16+G17+G18</f>
        <v>2399</v>
      </c>
      <c r="H14" s="17">
        <f>+H15+H16+H17+H18</f>
        <v>1292</v>
      </c>
    </row>
    <row r="15" spans="1:8" ht="30.75" customHeight="1">
      <c r="A15" s="43"/>
      <c r="B15" s="42" t="s">
        <v>1</v>
      </c>
      <c r="C15" s="280" t="s">
        <v>44</v>
      </c>
      <c r="D15" s="280"/>
      <c r="E15" s="280"/>
      <c r="F15" s="24"/>
      <c r="G15" s="47">
        <v>2399</v>
      </c>
      <c r="H15" s="47">
        <v>1292</v>
      </c>
    </row>
    <row r="16" spans="1:8" ht="33.75" customHeight="1">
      <c r="A16" s="41"/>
      <c r="B16" s="40" t="s">
        <v>43</v>
      </c>
      <c r="C16" s="265" t="s">
        <v>42</v>
      </c>
      <c r="D16" s="265"/>
      <c r="E16" s="265"/>
      <c r="F16" s="30"/>
      <c r="G16" s="46"/>
      <c r="H16" s="46"/>
    </row>
    <row r="17" spans="1:8" ht="15">
      <c r="A17" s="41"/>
      <c r="B17" s="40" t="s">
        <v>41</v>
      </c>
      <c r="C17" s="265" t="s">
        <v>40</v>
      </c>
      <c r="D17" s="265"/>
      <c r="E17" s="265"/>
      <c r="F17" s="30"/>
      <c r="G17" s="46"/>
      <c r="H17" s="46"/>
    </row>
    <row r="18" spans="1:8" ht="21" customHeight="1" thickBot="1">
      <c r="A18" s="39"/>
      <c r="B18" s="38" t="s">
        <v>39</v>
      </c>
      <c r="C18" s="268" t="s">
        <v>32</v>
      </c>
      <c r="D18" s="268"/>
      <c r="E18" s="268"/>
      <c r="F18" s="20"/>
      <c r="G18" s="45">
        <v>0</v>
      </c>
      <c r="H18" s="45"/>
    </row>
    <row r="19" spans="1:8" ht="15.75" thickBot="1">
      <c r="A19" s="44">
        <v>3</v>
      </c>
      <c r="B19" s="306" t="s">
        <v>38</v>
      </c>
      <c r="C19" s="306"/>
      <c r="D19" s="306"/>
      <c r="E19" s="306"/>
      <c r="F19" s="6">
        <v>745000</v>
      </c>
      <c r="G19" s="26">
        <f>+G20+G21+G22</f>
        <v>0</v>
      </c>
      <c r="H19" s="26">
        <f>+H20+H21+H22</f>
        <v>0</v>
      </c>
    </row>
    <row r="20" spans="1:8" ht="24" customHeight="1">
      <c r="A20" s="43"/>
      <c r="B20" s="42" t="s">
        <v>37</v>
      </c>
      <c r="C20" s="307" t="s">
        <v>36</v>
      </c>
      <c r="D20" s="307"/>
      <c r="E20" s="307"/>
      <c r="F20" s="24"/>
      <c r="G20" s="23"/>
      <c r="H20" s="23"/>
    </row>
    <row r="21" spans="1:8" ht="23.25" customHeight="1">
      <c r="A21" s="41"/>
      <c r="B21" s="40" t="s">
        <v>35</v>
      </c>
      <c r="C21" s="309" t="s">
        <v>34</v>
      </c>
      <c r="D21" s="309"/>
      <c r="E21" s="309"/>
      <c r="F21" s="30"/>
      <c r="G21" s="27">
        <f>+'[1]ФИНАНСИЈСКИ ПЛАН-ПРИХОДИ'!G21+'[1]ФИНАНСИЈСКИ ПЛАН-ПРИХОДИ'!G21</f>
        <v>0</v>
      </c>
      <c r="H21" s="27">
        <v>0</v>
      </c>
    </row>
    <row r="22" spans="1:8" ht="23.25" customHeight="1" thickBot="1">
      <c r="A22" s="39"/>
      <c r="B22" s="38" t="s">
        <v>33</v>
      </c>
      <c r="C22" s="310" t="s">
        <v>32</v>
      </c>
      <c r="D22" s="310"/>
      <c r="E22" s="310"/>
      <c r="F22" s="20"/>
      <c r="G22" s="19"/>
      <c r="H22" s="19"/>
    </row>
    <row r="23" spans="1:8" ht="34.5" customHeight="1" thickBot="1">
      <c r="A23" s="7">
        <v>4</v>
      </c>
      <c r="B23" s="295" t="s">
        <v>31</v>
      </c>
      <c r="C23" s="272"/>
      <c r="D23" s="272"/>
      <c r="E23" s="296"/>
      <c r="F23" s="6">
        <v>744000</v>
      </c>
      <c r="G23" s="26">
        <f>+G24</f>
        <v>1121</v>
      </c>
      <c r="H23" s="26">
        <f>+H24</f>
        <v>25000</v>
      </c>
    </row>
    <row r="24" spans="1:8" ht="30" customHeight="1">
      <c r="A24" s="25"/>
      <c r="B24" s="37" t="s">
        <v>30</v>
      </c>
      <c r="C24" s="297" t="s">
        <v>29</v>
      </c>
      <c r="D24" s="298"/>
      <c r="E24" s="299"/>
      <c r="F24" s="24"/>
      <c r="G24" s="36">
        <f>+G25+G26+G27+G28+G29+G30</f>
        <v>1121</v>
      </c>
      <c r="H24" s="36">
        <f>+H25+H26+H27+H28+H29+H30</f>
        <v>25000</v>
      </c>
    </row>
    <row r="25" spans="1:8" ht="46.5" customHeight="1">
      <c r="A25" s="34"/>
      <c r="B25" s="35"/>
      <c r="C25" s="32" t="s">
        <v>28</v>
      </c>
      <c r="D25" s="266" t="s">
        <v>27</v>
      </c>
      <c r="E25" s="267"/>
      <c r="F25" s="30"/>
      <c r="G25" s="27">
        <v>0</v>
      </c>
      <c r="H25" s="27">
        <v>0</v>
      </c>
    </row>
    <row r="26" spans="1:8" ht="45.75" customHeight="1">
      <c r="A26" s="34"/>
      <c r="B26" s="33"/>
      <c r="C26" s="32" t="s">
        <v>26</v>
      </c>
      <c r="D26" s="266" t="s">
        <v>25</v>
      </c>
      <c r="E26" s="267"/>
      <c r="F26" s="30"/>
      <c r="G26" s="27">
        <v>0</v>
      </c>
      <c r="H26" s="27">
        <v>0</v>
      </c>
    </row>
    <row r="27" spans="1:8" ht="34.5" customHeight="1">
      <c r="A27" s="34"/>
      <c r="B27" s="33"/>
      <c r="C27" s="32" t="s">
        <v>24</v>
      </c>
      <c r="D27" s="266" t="s">
        <v>23</v>
      </c>
      <c r="E27" s="267"/>
      <c r="F27" s="30"/>
      <c r="G27" s="27">
        <v>0</v>
      </c>
      <c r="H27" s="27">
        <v>0</v>
      </c>
    </row>
    <row r="28" spans="1:8" ht="33" customHeight="1">
      <c r="A28" s="34"/>
      <c r="B28" s="33"/>
      <c r="C28" s="32" t="s">
        <v>22</v>
      </c>
      <c r="D28" s="266" t="s">
        <v>21</v>
      </c>
      <c r="E28" s="267"/>
      <c r="F28" s="30"/>
      <c r="G28" s="27">
        <v>0</v>
      </c>
      <c r="H28" s="27">
        <v>0</v>
      </c>
    </row>
    <row r="29" spans="1:8" ht="46.5" customHeight="1">
      <c r="A29" s="34"/>
      <c r="B29" s="33"/>
      <c r="C29" s="32" t="s">
        <v>20</v>
      </c>
      <c r="D29" s="266" t="s">
        <v>19</v>
      </c>
      <c r="E29" s="267"/>
      <c r="F29" s="30"/>
      <c r="G29" s="27">
        <v>0</v>
      </c>
      <c r="H29" s="27">
        <v>0</v>
      </c>
    </row>
    <row r="30" spans="1:8" ht="25.5" customHeight="1" thickBot="1">
      <c r="A30" s="22"/>
      <c r="B30" s="29"/>
      <c r="C30" s="28" t="s">
        <v>18</v>
      </c>
      <c r="D30" s="277" t="s">
        <v>17</v>
      </c>
      <c r="E30" s="279"/>
      <c r="F30" s="20"/>
      <c r="G30" s="27">
        <v>1121</v>
      </c>
      <c r="H30" s="27">
        <v>25000</v>
      </c>
    </row>
    <row r="31" spans="1:8" ht="45.75" customHeight="1" thickBot="1">
      <c r="A31" s="7">
        <v>5</v>
      </c>
      <c r="B31" s="295" t="s">
        <v>16</v>
      </c>
      <c r="C31" s="272"/>
      <c r="D31" s="272"/>
      <c r="E31" s="296"/>
      <c r="F31" s="6" t="s">
        <v>15</v>
      </c>
      <c r="G31" s="8">
        <v>0</v>
      </c>
      <c r="H31" s="8"/>
    </row>
    <row r="32" spans="1:8" ht="22.5" customHeight="1" thickBot="1">
      <c r="A32" s="7">
        <v>6</v>
      </c>
      <c r="B32" s="295" t="s">
        <v>14</v>
      </c>
      <c r="C32" s="272"/>
      <c r="D32" s="272"/>
      <c r="E32" s="296"/>
      <c r="F32" s="6">
        <v>733000</v>
      </c>
      <c r="G32" s="26">
        <f>+G33+G34</f>
        <v>0</v>
      </c>
      <c r="H32" s="26">
        <f>+H33+H34</f>
        <v>0</v>
      </c>
    </row>
    <row r="33" spans="1:8" ht="51" customHeight="1">
      <c r="A33" s="25"/>
      <c r="B33" s="14" t="s">
        <v>13</v>
      </c>
      <c r="C33" s="303" t="s">
        <v>12</v>
      </c>
      <c r="D33" s="298"/>
      <c r="E33" s="299"/>
      <c r="F33" s="24"/>
      <c r="G33" s="23"/>
      <c r="H33" s="23"/>
    </row>
    <row r="34" spans="1:8" ht="16.5" customHeight="1" thickBot="1">
      <c r="A34" s="22"/>
      <c r="B34" s="21" t="s">
        <v>11</v>
      </c>
      <c r="C34" s="277" t="s">
        <v>10</v>
      </c>
      <c r="D34" s="278"/>
      <c r="E34" s="279"/>
      <c r="F34" s="20"/>
      <c r="G34" s="19"/>
      <c r="H34" s="19"/>
    </row>
    <row r="35" spans="1:8" ht="18.75" customHeight="1" thickBot="1">
      <c r="A35" s="7">
        <v>7</v>
      </c>
      <c r="B35" s="300" t="s">
        <v>9</v>
      </c>
      <c r="C35" s="301"/>
      <c r="D35" s="301"/>
      <c r="E35" s="302"/>
      <c r="F35" s="6">
        <v>742000</v>
      </c>
      <c r="G35" s="18">
        <v>0</v>
      </c>
      <c r="H35" s="18">
        <v>0</v>
      </c>
    </row>
    <row r="36" spans="1:8" ht="29.25" customHeight="1" thickBot="1">
      <c r="A36" s="7">
        <v>8</v>
      </c>
      <c r="B36" s="269" t="s">
        <v>8</v>
      </c>
      <c r="C36" s="270"/>
      <c r="D36" s="270"/>
      <c r="E36" s="271"/>
      <c r="F36" s="6">
        <v>770000</v>
      </c>
      <c r="G36" s="17">
        <f>+G37+G38</f>
        <v>0</v>
      </c>
      <c r="H36" s="17">
        <f>+H37+H38</f>
        <v>0</v>
      </c>
    </row>
    <row r="37" spans="1:8" ht="19.5" customHeight="1">
      <c r="A37" s="16"/>
      <c r="B37" s="15" t="s">
        <v>7</v>
      </c>
      <c r="C37" s="275" t="s">
        <v>6</v>
      </c>
      <c r="D37" s="275"/>
      <c r="E37" s="276"/>
      <c r="F37" s="14"/>
      <c r="G37" s="13">
        <v>0</v>
      </c>
      <c r="H37" s="13">
        <v>0</v>
      </c>
    </row>
    <row r="38" spans="1:8" ht="21.75" customHeight="1" thickBot="1">
      <c r="A38" s="12"/>
      <c r="B38" s="11" t="s">
        <v>5</v>
      </c>
      <c r="C38" s="273" t="s">
        <v>4</v>
      </c>
      <c r="D38" s="273"/>
      <c r="E38" s="274"/>
      <c r="F38" s="10"/>
      <c r="G38" s="9">
        <v>0</v>
      </c>
      <c r="H38" s="9">
        <v>0</v>
      </c>
    </row>
    <row r="39" spans="1:8" ht="18.75" customHeight="1" thickBot="1">
      <c r="A39" s="7">
        <v>9</v>
      </c>
      <c r="B39" s="292" t="s">
        <v>3</v>
      </c>
      <c r="C39" s="293"/>
      <c r="D39" s="293"/>
      <c r="E39" s="294"/>
      <c r="F39" s="6"/>
      <c r="G39" s="8">
        <v>0</v>
      </c>
      <c r="H39" s="8">
        <v>0</v>
      </c>
    </row>
    <row r="40" spans="1:8" ht="22.5" customHeight="1" thickBot="1">
      <c r="A40" s="7">
        <v>10</v>
      </c>
      <c r="B40" s="272" t="s">
        <v>2</v>
      </c>
      <c r="C40" s="272"/>
      <c r="D40" s="272"/>
      <c r="E40" s="272"/>
      <c r="F40" s="6"/>
      <c r="G40" s="5">
        <f>+G36+G39+G35+G32+G31+G23+G19+G14+G9</f>
        <v>68345</v>
      </c>
      <c r="H40" s="5">
        <f>+H36+H39+H35+H32+H31+H23+H19+H14+H9</f>
        <v>2392778</v>
      </c>
    </row>
    <row r="41" spans="1:7" ht="18.75" customHeight="1">
      <c r="A41" s="4"/>
      <c r="B41" s="4"/>
      <c r="C41" s="4"/>
      <c r="D41" s="4"/>
      <c r="E41" s="4"/>
      <c r="F41" s="3"/>
      <c r="G41" s="4"/>
    </row>
    <row r="42" spans="1:7" ht="18.75" customHeight="1">
      <c r="A42" s="4"/>
      <c r="B42" s="4"/>
      <c r="C42" s="4"/>
      <c r="D42" s="4"/>
      <c r="E42" s="4"/>
      <c r="F42" s="3"/>
      <c r="G42" s="2"/>
    </row>
  </sheetData>
  <sheetProtection/>
  <mergeCells count="37">
    <mergeCell ref="A4:H4"/>
    <mergeCell ref="A2:H2"/>
    <mergeCell ref="D27:E27"/>
    <mergeCell ref="B19:E19"/>
    <mergeCell ref="C20:E20"/>
    <mergeCell ref="D12:E12"/>
    <mergeCell ref="C21:E21"/>
    <mergeCell ref="C22:E22"/>
    <mergeCell ref="C10:E10"/>
    <mergeCell ref="D11:E11"/>
    <mergeCell ref="B39:E39"/>
    <mergeCell ref="B23:E23"/>
    <mergeCell ref="C24:E24"/>
    <mergeCell ref="D25:E25"/>
    <mergeCell ref="B31:E31"/>
    <mergeCell ref="B35:E35"/>
    <mergeCell ref="C34:E34"/>
    <mergeCell ref="D30:E30"/>
    <mergeCell ref="B32:E32"/>
    <mergeCell ref="C33:E33"/>
    <mergeCell ref="C13:E13"/>
    <mergeCell ref="B14:E14"/>
    <mergeCell ref="C15:E15"/>
    <mergeCell ref="B6:E6"/>
    <mergeCell ref="B7:E7"/>
    <mergeCell ref="A8:G8"/>
    <mergeCell ref="B9:E9"/>
    <mergeCell ref="C16:E16"/>
    <mergeCell ref="C17:E17"/>
    <mergeCell ref="D26:E26"/>
    <mergeCell ref="C18:E18"/>
    <mergeCell ref="B36:E36"/>
    <mergeCell ref="B40:E40"/>
    <mergeCell ref="C38:E38"/>
    <mergeCell ref="C37:E37"/>
    <mergeCell ref="D28:E28"/>
    <mergeCell ref="D29:E29"/>
  </mergeCells>
  <printOptions/>
  <pageMargins left="0.75" right="0.75" top="0.53" bottom="0.37" header="0.31" footer="0.27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PageLayoutView="0" workbookViewId="0" topLeftCell="A1">
      <selection activeCell="V19" sqref="V19"/>
    </sheetView>
  </sheetViews>
  <sheetFormatPr defaultColWidth="9.140625" defaultRowHeight="12.75"/>
  <cols>
    <col min="1" max="1" width="5.140625" style="60" customWidth="1"/>
    <col min="2" max="2" width="3.7109375" style="60" customWidth="1"/>
    <col min="3" max="3" width="5.00390625" style="60" customWidth="1"/>
    <col min="4" max="4" width="5.57421875" style="60" customWidth="1"/>
    <col min="5" max="5" width="34.7109375" style="60" customWidth="1"/>
    <col min="6" max="6" width="7.28125" style="60" customWidth="1"/>
    <col min="7" max="7" width="9.7109375" style="60" hidden="1" customWidth="1"/>
    <col min="8" max="8" width="9.8515625" style="60" hidden="1" customWidth="1"/>
    <col min="9" max="9" width="8.57421875" style="60" hidden="1" customWidth="1"/>
    <col min="10" max="10" width="7.57421875" style="60" hidden="1" customWidth="1"/>
    <col min="11" max="11" width="9.7109375" style="60" hidden="1" customWidth="1"/>
    <col min="12" max="12" width="7.57421875" style="60" hidden="1" customWidth="1"/>
    <col min="13" max="13" width="9.7109375" style="60" hidden="1" customWidth="1"/>
    <col min="14" max="16384" width="9.140625" style="60" customWidth="1"/>
  </cols>
  <sheetData>
    <row r="1" spans="1:6" ht="12.75">
      <c r="A1" s="259"/>
      <c r="B1" s="259"/>
      <c r="C1" s="259"/>
      <c r="D1" s="259"/>
      <c r="E1" s="259"/>
      <c r="F1" s="259"/>
    </row>
    <row r="2" spans="1:20" ht="12.75" customHeight="1">
      <c r="A2" s="402" t="s">
        <v>273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</row>
    <row r="3" spans="1:6" ht="12.75">
      <c r="A3" s="258"/>
      <c r="B3" s="258"/>
      <c r="C3" s="258"/>
      <c r="D3" s="258"/>
      <c r="E3" s="258"/>
      <c r="F3" s="258"/>
    </row>
    <row r="4" spans="1:20" ht="12.75" customHeight="1">
      <c r="A4" s="403" t="s">
        <v>272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</row>
    <row r="5" spans="1:20" ht="15.75" customHeight="1">
      <c r="A5" s="404" t="s">
        <v>268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</row>
    <row r="6" spans="1:13" ht="16.5" thickBot="1">
      <c r="A6" s="257"/>
      <c r="B6" s="257"/>
      <c r="C6" s="257"/>
      <c r="D6" s="257"/>
      <c r="E6" s="257"/>
      <c r="F6" s="257"/>
      <c r="L6" s="256"/>
      <c r="M6" s="256"/>
    </row>
    <row r="7" spans="1:20" ht="24.75" customHeight="1" thickBot="1">
      <c r="A7" s="355" t="s">
        <v>59</v>
      </c>
      <c r="B7" s="371" t="s">
        <v>58</v>
      </c>
      <c r="C7" s="372"/>
      <c r="D7" s="372"/>
      <c r="E7" s="373"/>
      <c r="F7" s="355" t="s">
        <v>57</v>
      </c>
      <c r="G7" s="358" t="s">
        <v>99</v>
      </c>
      <c r="H7" s="359"/>
      <c r="I7" s="359"/>
      <c r="J7" s="359"/>
      <c r="K7" s="359"/>
      <c r="L7" s="359"/>
      <c r="M7" s="360"/>
      <c r="N7" s="358" t="s">
        <v>270</v>
      </c>
      <c r="O7" s="359"/>
      <c r="P7" s="359"/>
      <c r="Q7" s="359"/>
      <c r="R7" s="359"/>
      <c r="S7" s="359"/>
      <c r="T7" s="360"/>
    </row>
    <row r="8" spans="1:20" ht="16.5" customHeight="1" thickBot="1">
      <c r="A8" s="356"/>
      <c r="B8" s="374"/>
      <c r="C8" s="375"/>
      <c r="D8" s="375"/>
      <c r="E8" s="376"/>
      <c r="F8" s="356"/>
      <c r="G8" s="396" t="s">
        <v>98</v>
      </c>
      <c r="H8" s="358" t="s">
        <v>97</v>
      </c>
      <c r="I8" s="359"/>
      <c r="J8" s="359"/>
      <c r="K8" s="360"/>
      <c r="L8" s="355" t="s">
        <v>96</v>
      </c>
      <c r="M8" s="355" t="s">
        <v>95</v>
      </c>
      <c r="N8" s="396" t="s">
        <v>98</v>
      </c>
      <c r="O8" s="358" t="s">
        <v>97</v>
      </c>
      <c r="P8" s="359"/>
      <c r="Q8" s="359"/>
      <c r="R8" s="360"/>
      <c r="S8" s="355" t="s">
        <v>96</v>
      </c>
      <c r="T8" s="355" t="s">
        <v>95</v>
      </c>
    </row>
    <row r="9" spans="1:20" ht="24.75" customHeight="1" thickBot="1">
      <c r="A9" s="357"/>
      <c r="B9" s="377"/>
      <c r="C9" s="378"/>
      <c r="D9" s="378"/>
      <c r="E9" s="379"/>
      <c r="F9" s="357"/>
      <c r="G9" s="397"/>
      <c r="H9" s="156" t="s">
        <v>94</v>
      </c>
      <c r="I9" s="156" t="s">
        <v>93</v>
      </c>
      <c r="J9" s="156" t="s">
        <v>92</v>
      </c>
      <c r="K9" s="152" t="s">
        <v>4</v>
      </c>
      <c r="L9" s="357"/>
      <c r="M9" s="357"/>
      <c r="N9" s="397"/>
      <c r="O9" s="155" t="s">
        <v>94</v>
      </c>
      <c r="P9" s="155" t="s">
        <v>93</v>
      </c>
      <c r="Q9" s="155" t="s">
        <v>92</v>
      </c>
      <c r="R9" s="154" t="s">
        <v>4</v>
      </c>
      <c r="S9" s="357"/>
      <c r="T9" s="357"/>
    </row>
    <row r="10" spans="1:20" ht="10.5" customHeight="1" thickBot="1">
      <c r="A10" s="152">
        <v>0</v>
      </c>
      <c r="B10" s="362">
        <v>1</v>
      </c>
      <c r="C10" s="363"/>
      <c r="D10" s="363"/>
      <c r="E10" s="364"/>
      <c r="F10" s="151">
        <v>2</v>
      </c>
      <c r="G10" s="147">
        <v>3</v>
      </c>
      <c r="H10" s="147">
        <v>4</v>
      </c>
      <c r="I10" s="147">
        <v>5</v>
      </c>
      <c r="J10" s="147">
        <v>6</v>
      </c>
      <c r="K10" s="147">
        <v>7</v>
      </c>
      <c r="L10" s="147">
        <v>8</v>
      </c>
      <c r="M10" s="147">
        <v>9</v>
      </c>
      <c r="N10" s="147">
        <v>3</v>
      </c>
      <c r="O10" s="147">
        <v>4</v>
      </c>
      <c r="P10" s="147">
        <v>5</v>
      </c>
      <c r="Q10" s="147">
        <v>6</v>
      </c>
      <c r="R10" s="147">
        <v>7</v>
      </c>
      <c r="S10" s="147">
        <v>8</v>
      </c>
      <c r="T10" s="147">
        <v>9</v>
      </c>
    </row>
    <row r="11" spans="1:20" ht="12.75" customHeight="1" thickBot="1">
      <c r="A11" s="365" t="s">
        <v>267</v>
      </c>
      <c r="B11" s="366"/>
      <c r="C11" s="366"/>
      <c r="D11" s="366"/>
      <c r="E11" s="366"/>
      <c r="F11" s="366"/>
      <c r="G11" s="399"/>
      <c r="H11" s="399"/>
      <c r="I11" s="399"/>
      <c r="J11" s="399"/>
      <c r="K11" s="399"/>
      <c r="L11" s="399"/>
      <c r="M11" s="400"/>
      <c r="N11" s="398"/>
      <c r="O11" s="399"/>
      <c r="P11" s="399"/>
      <c r="Q11" s="399"/>
      <c r="R11" s="399"/>
      <c r="S11" s="399"/>
      <c r="T11" s="400"/>
    </row>
    <row r="12" spans="1:20" ht="15" customHeight="1" thickBot="1">
      <c r="A12" s="335" t="s">
        <v>266</v>
      </c>
      <c r="B12" s="336"/>
      <c r="C12" s="336"/>
      <c r="D12" s="336"/>
      <c r="E12" s="337"/>
      <c r="F12" s="126"/>
      <c r="G12" s="255">
        <f aca="true" t="shared" si="0" ref="G12:G40">+H12+L12+M12</f>
        <v>47895</v>
      </c>
      <c r="H12" s="254">
        <f aca="true" t="shared" si="1" ref="H12:M12">+H13+H24+H28+H32+H36+H39+H40</f>
        <v>47591</v>
      </c>
      <c r="I12" s="254">
        <f t="shared" si="1"/>
        <v>0</v>
      </c>
      <c r="J12" s="254">
        <f t="shared" si="1"/>
        <v>6991</v>
      </c>
      <c r="K12" s="254">
        <f t="shared" si="1"/>
        <v>40600</v>
      </c>
      <c r="L12" s="254">
        <f t="shared" si="1"/>
        <v>0</v>
      </c>
      <c r="M12" s="254">
        <f t="shared" si="1"/>
        <v>304</v>
      </c>
      <c r="N12" s="255">
        <f aca="true" t="shared" si="2" ref="N12:N40">+O12+S12+T12</f>
        <v>1739465</v>
      </c>
      <c r="O12" s="254">
        <f aca="true" t="shared" si="3" ref="O12:T12">+O13+O24+O28+O32+O36+O39+O40</f>
        <v>1739465</v>
      </c>
      <c r="P12" s="254">
        <f t="shared" si="3"/>
        <v>0</v>
      </c>
      <c r="Q12" s="254">
        <f t="shared" si="3"/>
        <v>0</v>
      </c>
      <c r="R12" s="254">
        <f t="shared" si="3"/>
        <v>1739465</v>
      </c>
      <c r="S12" s="254">
        <f t="shared" si="3"/>
        <v>0</v>
      </c>
      <c r="T12" s="254">
        <f t="shared" si="3"/>
        <v>0</v>
      </c>
    </row>
    <row r="13" spans="1:20" ht="13.5" customHeight="1" thickBot="1">
      <c r="A13" s="75">
        <v>1</v>
      </c>
      <c r="B13" s="335" t="s">
        <v>265</v>
      </c>
      <c r="C13" s="336"/>
      <c r="D13" s="336"/>
      <c r="E13" s="337"/>
      <c r="F13" s="64">
        <v>411000</v>
      </c>
      <c r="G13" s="253">
        <f t="shared" si="0"/>
        <v>38998</v>
      </c>
      <c r="H13" s="253">
        <f aca="true" t="shared" si="4" ref="H13:M13">+H14+H22+H23</f>
        <v>38740</v>
      </c>
      <c r="I13" s="253">
        <f t="shared" si="4"/>
        <v>0</v>
      </c>
      <c r="J13" s="253">
        <f t="shared" si="4"/>
        <v>5782</v>
      </c>
      <c r="K13" s="253">
        <f t="shared" si="4"/>
        <v>32958</v>
      </c>
      <c r="L13" s="253">
        <f t="shared" si="4"/>
        <v>0</v>
      </c>
      <c r="M13" s="253">
        <f t="shared" si="4"/>
        <v>258</v>
      </c>
      <c r="N13" s="253">
        <f t="shared" si="2"/>
        <v>1396199</v>
      </c>
      <c r="O13" s="253">
        <f aca="true" t="shared" si="5" ref="O13:T13">+O14+O22+O23</f>
        <v>1396199</v>
      </c>
      <c r="P13" s="253">
        <f t="shared" si="5"/>
        <v>0</v>
      </c>
      <c r="Q13" s="253">
        <f t="shared" si="5"/>
        <v>0</v>
      </c>
      <c r="R13" s="253">
        <f t="shared" si="5"/>
        <v>1396199</v>
      </c>
      <c r="S13" s="253">
        <f t="shared" si="5"/>
        <v>0</v>
      </c>
      <c r="T13" s="253">
        <f t="shared" si="5"/>
        <v>0</v>
      </c>
    </row>
    <row r="14" spans="1:20" ht="14.25" customHeight="1" thickBot="1">
      <c r="A14" s="230"/>
      <c r="B14" s="172" t="s">
        <v>53</v>
      </c>
      <c r="C14" s="345" t="s">
        <v>264</v>
      </c>
      <c r="D14" s="346"/>
      <c r="E14" s="347"/>
      <c r="F14" s="172"/>
      <c r="G14" s="64">
        <f t="shared" si="0"/>
        <v>33216</v>
      </c>
      <c r="H14" s="64">
        <f aca="true" t="shared" si="6" ref="H14:H23">+I14+J14+K14</f>
        <v>32958</v>
      </c>
      <c r="I14" s="241">
        <f>+I15+I16+I17+I18+I19+I20+I21</f>
        <v>0</v>
      </c>
      <c r="J14" s="241">
        <f>+J15+J16+J17+J18+J19+J20+J21</f>
        <v>0</v>
      </c>
      <c r="K14" s="241">
        <f>+K15+K16+K17+K18+K19+K20+K21</f>
        <v>32958</v>
      </c>
      <c r="L14" s="252"/>
      <c r="M14" s="234">
        <f>+M15+M16+M17+M18+M19+M20+M21</f>
        <v>258</v>
      </c>
      <c r="N14" s="64">
        <f t="shared" si="2"/>
        <v>1396199</v>
      </c>
      <c r="O14" s="64">
        <f aca="true" t="shared" si="7" ref="O14:O23">+P14+Q14+R14</f>
        <v>1396199</v>
      </c>
      <c r="P14" s="241"/>
      <c r="Q14" s="234">
        <f>+Q15+Q16+Q17+Q18+Q19+Q20+Q21</f>
        <v>0</v>
      </c>
      <c r="R14" s="234">
        <f>+R15+R16+R17+R18+R19+R20+R21</f>
        <v>1396199</v>
      </c>
      <c r="S14" s="252"/>
      <c r="T14" s="234">
        <f>+T15+T16+T17+T18+T19+T20+T21</f>
        <v>0</v>
      </c>
    </row>
    <row r="15" spans="1:20" ht="12.75" customHeight="1" thickBot="1">
      <c r="A15" s="99"/>
      <c r="B15" s="140"/>
      <c r="C15" s="251" t="s">
        <v>51</v>
      </c>
      <c r="D15" s="361" t="s">
        <v>263</v>
      </c>
      <c r="E15" s="316"/>
      <c r="F15" s="140"/>
      <c r="G15" s="64">
        <f t="shared" si="0"/>
        <v>33216</v>
      </c>
      <c r="H15" s="64">
        <f t="shared" si="6"/>
        <v>32958</v>
      </c>
      <c r="I15" s="226"/>
      <c r="J15" s="226"/>
      <c r="K15" s="226">
        <v>32958</v>
      </c>
      <c r="L15" s="245"/>
      <c r="M15" s="100">
        <v>258</v>
      </c>
      <c r="N15" s="64">
        <f t="shared" si="2"/>
        <v>1276458</v>
      </c>
      <c r="O15" s="64">
        <f t="shared" si="7"/>
        <v>1276458</v>
      </c>
      <c r="P15" s="226"/>
      <c r="Q15" s="228"/>
      <c r="R15" s="263">
        <v>1276458</v>
      </c>
      <c r="S15" s="245"/>
      <c r="T15" s="100"/>
    </row>
    <row r="16" spans="1:22" ht="12.75" customHeight="1" thickBot="1">
      <c r="A16" s="99"/>
      <c r="B16" s="140"/>
      <c r="C16" s="251" t="s">
        <v>49</v>
      </c>
      <c r="D16" s="361" t="s">
        <v>262</v>
      </c>
      <c r="E16" s="316"/>
      <c r="F16" s="140"/>
      <c r="G16" s="64">
        <f t="shared" si="0"/>
        <v>0</v>
      </c>
      <c r="H16" s="64">
        <f t="shared" si="6"/>
        <v>0</v>
      </c>
      <c r="I16" s="226"/>
      <c r="J16" s="226"/>
      <c r="K16" s="226">
        <v>0</v>
      </c>
      <c r="L16" s="237"/>
      <c r="M16" s="95"/>
      <c r="N16" s="64">
        <f t="shared" si="2"/>
        <v>21590</v>
      </c>
      <c r="O16" s="64">
        <f t="shared" si="7"/>
        <v>21590</v>
      </c>
      <c r="P16" s="226"/>
      <c r="Q16" s="226"/>
      <c r="R16" s="263">
        <v>21590</v>
      </c>
      <c r="S16" s="237"/>
      <c r="T16" s="95"/>
      <c r="V16" s="60" t="s">
        <v>274</v>
      </c>
    </row>
    <row r="17" spans="1:22" ht="14.25" customHeight="1" thickBot="1">
      <c r="A17" s="99"/>
      <c r="B17" s="140"/>
      <c r="C17" s="251" t="s">
        <v>261</v>
      </c>
      <c r="D17" s="361" t="s">
        <v>260</v>
      </c>
      <c r="E17" s="316"/>
      <c r="F17" s="140"/>
      <c r="G17" s="64">
        <f t="shared" si="0"/>
        <v>0</v>
      </c>
      <c r="H17" s="64">
        <f t="shared" si="6"/>
        <v>0</v>
      </c>
      <c r="I17" s="226"/>
      <c r="J17" s="226"/>
      <c r="K17" s="226">
        <v>0</v>
      </c>
      <c r="L17" s="237"/>
      <c r="M17" s="95"/>
      <c r="N17" s="64">
        <f t="shared" si="2"/>
        <v>0</v>
      </c>
      <c r="O17" s="64">
        <f t="shared" si="7"/>
        <v>0</v>
      </c>
      <c r="P17" s="226"/>
      <c r="Q17" s="226"/>
      <c r="R17" s="263">
        <v>0</v>
      </c>
      <c r="S17" s="237"/>
      <c r="T17" s="95"/>
      <c r="V17" s="60" t="s">
        <v>274</v>
      </c>
    </row>
    <row r="18" spans="1:20" ht="12.75" customHeight="1" thickBot="1">
      <c r="A18" s="99"/>
      <c r="B18" s="140"/>
      <c r="C18" s="251" t="s">
        <v>259</v>
      </c>
      <c r="D18" s="361" t="s">
        <v>258</v>
      </c>
      <c r="E18" s="316"/>
      <c r="F18" s="140"/>
      <c r="G18" s="64">
        <f t="shared" si="0"/>
        <v>0</v>
      </c>
      <c r="H18" s="64">
        <f t="shared" si="6"/>
        <v>0</v>
      </c>
      <c r="I18" s="226"/>
      <c r="J18" s="226"/>
      <c r="K18" s="226">
        <v>0</v>
      </c>
      <c r="L18" s="237"/>
      <c r="M18" s="95"/>
      <c r="N18" s="64">
        <f t="shared" si="2"/>
        <v>43254</v>
      </c>
      <c r="O18" s="64">
        <f t="shared" si="7"/>
        <v>43254</v>
      </c>
      <c r="P18" s="226"/>
      <c r="Q18" s="226"/>
      <c r="R18" s="263">
        <v>43254</v>
      </c>
      <c r="S18" s="237"/>
      <c r="T18" s="95"/>
    </row>
    <row r="19" spans="1:20" ht="13.5" customHeight="1" thickBot="1">
      <c r="A19" s="99"/>
      <c r="B19" s="140"/>
      <c r="C19" s="251" t="s">
        <v>257</v>
      </c>
      <c r="D19" s="361" t="s">
        <v>256</v>
      </c>
      <c r="E19" s="316"/>
      <c r="F19" s="140"/>
      <c r="G19" s="64">
        <f t="shared" si="0"/>
        <v>0</v>
      </c>
      <c r="H19" s="64">
        <f t="shared" si="6"/>
        <v>0</v>
      </c>
      <c r="I19" s="226"/>
      <c r="J19" s="226"/>
      <c r="K19" s="226">
        <v>0</v>
      </c>
      <c r="L19" s="237"/>
      <c r="M19" s="95"/>
      <c r="N19" s="64">
        <f t="shared" si="2"/>
        <v>54897</v>
      </c>
      <c r="O19" s="64">
        <f t="shared" si="7"/>
        <v>54897</v>
      </c>
      <c r="P19" s="226"/>
      <c r="Q19" s="226"/>
      <c r="R19" s="263">
        <v>54897</v>
      </c>
      <c r="S19" s="237"/>
      <c r="T19" s="95"/>
    </row>
    <row r="20" spans="1:20" ht="13.5" customHeight="1" thickBot="1">
      <c r="A20" s="99"/>
      <c r="B20" s="140"/>
      <c r="C20" s="251" t="s">
        <v>255</v>
      </c>
      <c r="D20" s="361" t="s">
        <v>254</v>
      </c>
      <c r="E20" s="316"/>
      <c r="F20" s="140"/>
      <c r="G20" s="64">
        <f t="shared" si="0"/>
        <v>0</v>
      </c>
      <c r="H20" s="64">
        <f t="shared" si="6"/>
        <v>0</v>
      </c>
      <c r="I20" s="226"/>
      <c r="J20" s="226"/>
      <c r="K20" s="226">
        <v>0</v>
      </c>
      <c r="L20" s="237"/>
      <c r="M20" s="95"/>
      <c r="N20" s="64">
        <f t="shared" si="2"/>
        <v>0</v>
      </c>
      <c r="O20" s="64">
        <f t="shared" si="7"/>
        <v>0</v>
      </c>
      <c r="P20" s="226"/>
      <c r="Q20" s="226"/>
      <c r="R20" s="95"/>
      <c r="S20" s="237"/>
      <c r="T20" s="95"/>
    </row>
    <row r="21" spans="1:20" ht="12" customHeight="1" thickBot="1">
      <c r="A21" s="99"/>
      <c r="B21" s="140"/>
      <c r="C21" s="251" t="s">
        <v>253</v>
      </c>
      <c r="D21" s="361" t="s">
        <v>252</v>
      </c>
      <c r="E21" s="316"/>
      <c r="F21" s="140"/>
      <c r="G21" s="64">
        <f t="shared" si="0"/>
        <v>0</v>
      </c>
      <c r="H21" s="64">
        <f t="shared" si="6"/>
        <v>0</v>
      </c>
      <c r="I21" s="226"/>
      <c r="J21" s="226"/>
      <c r="K21" s="226">
        <v>0</v>
      </c>
      <c r="L21" s="237"/>
      <c r="M21" s="95"/>
      <c r="N21" s="64">
        <f t="shared" si="2"/>
        <v>0</v>
      </c>
      <c r="O21" s="64">
        <f t="shared" si="7"/>
        <v>0</v>
      </c>
      <c r="P21" s="226"/>
      <c r="Q21" s="226"/>
      <c r="R21" s="95"/>
      <c r="S21" s="237"/>
      <c r="T21" s="95"/>
    </row>
    <row r="22" spans="1:20" ht="12.75" customHeight="1" thickBot="1">
      <c r="A22" s="99"/>
      <c r="B22" s="140" t="s">
        <v>47</v>
      </c>
      <c r="C22" s="314" t="s">
        <v>251</v>
      </c>
      <c r="D22" s="315"/>
      <c r="E22" s="316"/>
      <c r="F22" s="140"/>
      <c r="G22" s="64">
        <f t="shared" si="0"/>
        <v>5782</v>
      </c>
      <c r="H22" s="64">
        <f t="shared" si="6"/>
        <v>5782</v>
      </c>
      <c r="I22" s="226"/>
      <c r="J22" s="228">
        <v>5782</v>
      </c>
      <c r="K22" s="226">
        <v>0</v>
      </c>
      <c r="L22" s="237"/>
      <c r="M22" s="95"/>
      <c r="N22" s="64">
        <f t="shared" si="2"/>
        <v>0</v>
      </c>
      <c r="O22" s="64">
        <f t="shared" si="7"/>
        <v>0</v>
      </c>
      <c r="P22" s="226"/>
      <c r="Q22" s="250">
        <v>0</v>
      </c>
      <c r="R22" s="95"/>
      <c r="S22" s="237"/>
      <c r="T22" s="95"/>
    </row>
    <row r="23" spans="1:20" ht="12.75" customHeight="1" thickBot="1">
      <c r="A23" s="205"/>
      <c r="B23" s="161" t="s">
        <v>211</v>
      </c>
      <c r="C23" s="317" t="s">
        <v>250</v>
      </c>
      <c r="D23" s="318"/>
      <c r="E23" s="319"/>
      <c r="F23" s="161"/>
      <c r="G23" s="64">
        <f t="shared" si="0"/>
        <v>0</v>
      </c>
      <c r="H23" s="64">
        <f t="shared" si="6"/>
        <v>0</v>
      </c>
      <c r="I23" s="226"/>
      <c r="J23" s="226"/>
      <c r="K23" s="226">
        <v>0</v>
      </c>
      <c r="L23" s="237"/>
      <c r="M23" s="95">
        <v>0</v>
      </c>
      <c r="N23" s="64">
        <f t="shared" si="2"/>
        <v>0</v>
      </c>
      <c r="O23" s="64">
        <f t="shared" si="7"/>
        <v>0</v>
      </c>
      <c r="P23" s="226"/>
      <c r="Q23" s="226"/>
      <c r="R23" s="95">
        <v>0</v>
      </c>
      <c r="S23" s="237"/>
      <c r="T23" s="95">
        <v>0</v>
      </c>
    </row>
    <row r="24" spans="1:20" ht="15" customHeight="1" thickBot="1">
      <c r="A24" s="75">
        <v>2</v>
      </c>
      <c r="B24" s="335" t="s">
        <v>249</v>
      </c>
      <c r="C24" s="336"/>
      <c r="D24" s="336"/>
      <c r="E24" s="337"/>
      <c r="F24" s="124">
        <v>412000</v>
      </c>
      <c r="G24" s="132">
        <f t="shared" si="0"/>
        <v>6951</v>
      </c>
      <c r="H24" s="236">
        <f aca="true" t="shared" si="8" ref="H24:M24">+H25+H26+H27</f>
        <v>6905</v>
      </c>
      <c r="I24" s="236">
        <f t="shared" si="8"/>
        <v>0</v>
      </c>
      <c r="J24" s="236">
        <f t="shared" si="8"/>
        <v>1004</v>
      </c>
      <c r="K24" s="236">
        <f t="shared" si="8"/>
        <v>5901</v>
      </c>
      <c r="L24" s="236">
        <f t="shared" si="8"/>
        <v>0</v>
      </c>
      <c r="M24" s="236">
        <f t="shared" si="8"/>
        <v>46</v>
      </c>
      <c r="N24" s="132">
        <f t="shared" si="2"/>
        <v>273484</v>
      </c>
      <c r="O24" s="236">
        <f aca="true" t="shared" si="9" ref="O24:T24">+O25+O26+O27</f>
        <v>273484</v>
      </c>
      <c r="P24" s="236">
        <f t="shared" si="9"/>
        <v>0</v>
      </c>
      <c r="Q24" s="236">
        <f t="shared" si="9"/>
        <v>0</v>
      </c>
      <c r="R24" s="236">
        <f t="shared" si="9"/>
        <v>273484</v>
      </c>
      <c r="S24" s="236">
        <f t="shared" si="9"/>
        <v>0</v>
      </c>
      <c r="T24" s="236">
        <f t="shared" si="9"/>
        <v>0</v>
      </c>
    </row>
    <row r="25" spans="1:20" ht="15" customHeight="1" thickBot="1">
      <c r="A25" s="249"/>
      <c r="B25" s="248" t="s">
        <v>1</v>
      </c>
      <c r="C25" s="386" t="s">
        <v>248</v>
      </c>
      <c r="D25" s="387"/>
      <c r="E25" s="388"/>
      <c r="F25" s="178"/>
      <c r="G25" s="64">
        <f t="shared" si="0"/>
        <v>4679</v>
      </c>
      <c r="H25" s="243">
        <f>+I25+J25+K25</f>
        <v>4648</v>
      </c>
      <c r="I25" s="226"/>
      <c r="J25" s="228">
        <v>674</v>
      </c>
      <c r="K25" s="228">
        <v>3974</v>
      </c>
      <c r="L25" s="235"/>
      <c r="M25" s="234">
        <v>31</v>
      </c>
      <c r="N25" s="64">
        <f t="shared" si="2"/>
        <v>187984</v>
      </c>
      <c r="O25" s="243">
        <f>+P25+Q25+R25</f>
        <v>187984</v>
      </c>
      <c r="P25" s="226"/>
      <c r="Q25" s="228"/>
      <c r="R25" s="250">
        <v>187984</v>
      </c>
      <c r="S25" s="235"/>
      <c r="T25" s="234"/>
    </row>
    <row r="26" spans="1:20" ht="15" customHeight="1" thickBot="1">
      <c r="A26" s="247"/>
      <c r="B26" s="246" t="s">
        <v>43</v>
      </c>
      <c r="C26" s="389" t="s">
        <v>247</v>
      </c>
      <c r="D26" s="390"/>
      <c r="E26" s="391"/>
      <c r="F26" s="117"/>
      <c r="G26" s="64">
        <f t="shared" si="0"/>
        <v>1981</v>
      </c>
      <c r="H26" s="243">
        <f>+I26+J26+K26</f>
        <v>1968</v>
      </c>
      <c r="I26" s="226"/>
      <c r="J26" s="228">
        <v>290</v>
      </c>
      <c r="K26" s="228">
        <v>1678</v>
      </c>
      <c r="L26" s="245"/>
      <c r="M26" s="100">
        <v>13</v>
      </c>
      <c r="N26" s="64">
        <f t="shared" si="2"/>
        <v>85500</v>
      </c>
      <c r="O26" s="243">
        <f>+P26+Q26+R26</f>
        <v>85500</v>
      </c>
      <c r="P26" s="226"/>
      <c r="Q26" s="228"/>
      <c r="R26" s="250">
        <v>85500</v>
      </c>
      <c r="S26" s="245"/>
      <c r="T26" s="100"/>
    </row>
    <row r="27" spans="1:20" ht="15" customHeight="1" thickBot="1">
      <c r="A27" s="207"/>
      <c r="B27" s="244" t="s">
        <v>41</v>
      </c>
      <c r="C27" s="392" t="s">
        <v>246</v>
      </c>
      <c r="D27" s="393"/>
      <c r="E27" s="394"/>
      <c r="F27" s="124"/>
      <c r="G27" s="64">
        <f t="shared" si="0"/>
        <v>291</v>
      </c>
      <c r="H27" s="243">
        <f>+I27+J27+K27</f>
        <v>289</v>
      </c>
      <c r="I27" s="226"/>
      <c r="J27" s="228">
        <v>40</v>
      </c>
      <c r="K27" s="228">
        <v>249</v>
      </c>
      <c r="L27" s="237"/>
      <c r="M27" s="95">
        <v>2</v>
      </c>
      <c r="N27" s="64">
        <f t="shared" si="2"/>
        <v>0</v>
      </c>
      <c r="O27" s="243">
        <f>+P27+Q27+R27</f>
        <v>0</v>
      </c>
      <c r="P27" s="226"/>
      <c r="Q27" s="228">
        <v>0</v>
      </c>
      <c r="R27" s="95">
        <v>0</v>
      </c>
      <c r="S27" s="237"/>
      <c r="T27" s="95">
        <v>0</v>
      </c>
    </row>
    <row r="28" spans="1:20" ht="12.75" customHeight="1" thickBot="1">
      <c r="A28" s="75">
        <v>3</v>
      </c>
      <c r="B28" s="335" t="s">
        <v>245</v>
      </c>
      <c r="C28" s="336"/>
      <c r="D28" s="336"/>
      <c r="E28" s="337"/>
      <c r="F28" s="64">
        <v>413000</v>
      </c>
      <c r="G28" s="132">
        <f t="shared" si="0"/>
        <v>0</v>
      </c>
      <c r="H28" s="177">
        <f aca="true" t="shared" si="10" ref="H28:M28">+H29+H30+H31</f>
        <v>0</v>
      </c>
      <c r="I28" s="177">
        <f t="shared" si="10"/>
        <v>0</v>
      </c>
      <c r="J28" s="177">
        <f t="shared" si="10"/>
        <v>0</v>
      </c>
      <c r="K28" s="177">
        <f t="shared" si="10"/>
        <v>0</v>
      </c>
      <c r="L28" s="177">
        <f t="shared" si="10"/>
        <v>0</v>
      </c>
      <c r="M28" s="177">
        <f t="shared" si="10"/>
        <v>0</v>
      </c>
      <c r="N28" s="132">
        <f t="shared" si="2"/>
        <v>9072</v>
      </c>
      <c r="O28" s="177">
        <f aca="true" t="shared" si="11" ref="O28:T28">+O29+O30+O31</f>
        <v>9072</v>
      </c>
      <c r="P28" s="177">
        <f t="shared" si="11"/>
        <v>0</v>
      </c>
      <c r="Q28" s="177">
        <f t="shared" si="11"/>
        <v>0</v>
      </c>
      <c r="R28" s="177">
        <f t="shared" si="11"/>
        <v>9072</v>
      </c>
      <c r="S28" s="177">
        <f t="shared" si="11"/>
        <v>0</v>
      </c>
      <c r="T28" s="177">
        <f t="shared" si="11"/>
        <v>0</v>
      </c>
    </row>
    <row r="29" spans="1:20" ht="12.75" customHeight="1" thickBot="1">
      <c r="A29" s="242"/>
      <c r="B29" s="137" t="s">
        <v>244</v>
      </c>
      <c r="C29" s="395" t="s">
        <v>243</v>
      </c>
      <c r="D29" s="333"/>
      <c r="E29" s="334"/>
      <c r="F29" s="241"/>
      <c r="G29" s="64">
        <f t="shared" si="0"/>
        <v>0</v>
      </c>
      <c r="H29" s="238">
        <f>+I29+J29+K29</f>
        <v>0</v>
      </c>
      <c r="I29" s="226"/>
      <c r="J29" s="226"/>
      <c r="K29" s="226">
        <v>0</v>
      </c>
      <c r="L29" s="235"/>
      <c r="M29" s="234"/>
      <c r="N29" s="64">
        <f t="shared" si="2"/>
        <v>0</v>
      </c>
      <c r="O29" s="238">
        <f>+P29+Q29+R29</f>
        <v>0</v>
      </c>
      <c r="P29" s="226"/>
      <c r="Q29" s="226"/>
      <c r="R29" s="234"/>
      <c r="S29" s="235"/>
      <c r="T29" s="234"/>
    </row>
    <row r="30" spans="1:22" ht="12.75" customHeight="1" thickBot="1">
      <c r="A30" s="230"/>
      <c r="B30" s="137" t="s">
        <v>242</v>
      </c>
      <c r="C30" s="314" t="s">
        <v>241</v>
      </c>
      <c r="D30" s="315"/>
      <c r="E30" s="316"/>
      <c r="F30" s="140"/>
      <c r="G30" s="64">
        <f t="shared" si="0"/>
        <v>0</v>
      </c>
      <c r="H30" s="238">
        <f>+I30+J30+K30</f>
        <v>0</v>
      </c>
      <c r="I30" s="226"/>
      <c r="J30" s="226"/>
      <c r="K30" s="226">
        <v>0</v>
      </c>
      <c r="L30" s="240"/>
      <c r="M30" s="239"/>
      <c r="N30" s="64">
        <f t="shared" si="2"/>
        <v>9072</v>
      </c>
      <c r="O30" s="238">
        <f>+P30+Q30+R30</f>
        <v>9072</v>
      </c>
      <c r="P30" s="226"/>
      <c r="Q30" s="226"/>
      <c r="R30" s="239">
        <f>38782-R37</f>
        <v>9072</v>
      </c>
      <c r="S30" s="240"/>
      <c r="T30" s="239"/>
      <c r="V30" s="60" t="s">
        <v>274</v>
      </c>
    </row>
    <row r="31" spans="1:20" ht="13.5" customHeight="1" thickBot="1">
      <c r="A31" s="205"/>
      <c r="B31" s="136" t="s">
        <v>240</v>
      </c>
      <c r="C31" s="317" t="s">
        <v>239</v>
      </c>
      <c r="D31" s="318"/>
      <c r="E31" s="319"/>
      <c r="F31" s="161"/>
      <c r="G31" s="64">
        <f t="shared" si="0"/>
        <v>0</v>
      </c>
      <c r="H31" s="238">
        <f>+I31+J31+K31</f>
        <v>0</v>
      </c>
      <c r="I31" s="226"/>
      <c r="J31" s="226"/>
      <c r="K31" s="226">
        <v>0</v>
      </c>
      <c r="L31" s="237"/>
      <c r="M31" s="165"/>
      <c r="N31" s="64">
        <f t="shared" si="2"/>
        <v>0</v>
      </c>
      <c r="O31" s="238">
        <f>+P31+Q31+R31</f>
        <v>0</v>
      </c>
      <c r="P31" s="226"/>
      <c r="Q31" s="226"/>
      <c r="R31" s="165"/>
      <c r="S31" s="237"/>
      <c r="T31" s="165"/>
    </row>
    <row r="32" spans="1:20" ht="14.25" customHeight="1" thickBot="1">
      <c r="A32" s="75">
        <v>4</v>
      </c>
      <c r="B32" s="335" t="s">
        <v>238</v>
      </c>
      <c r="C32" s="336"/>
      <c r="D32" s="336"/>
      <c r="E32" s="337"/>
      <c r="F32" s="64">
        <v>414000</v>
      </c>
      <c r="G32" s="132">
        <f t="shared" si="0"/>
        <v>229</v>
      </c>
      <c r="H32" s="236">
        <f aca="true" t="shared" si="12" ref="H32:M32">+H33+H34+H35</f>
        <v>229</v>
      </c>
      <c r="I32" s="236">
        <f t="shared" si="12"/>
        <v>0</v>
      </c>
      <c r="J32" s="236">
        <f t="shared" si="12"/>
        <v>0</v>
      </c>
      <c r="K32" s="236">
        <f t="shared" si="12"/>
        <v>229</v>
      </c>
      <c r="L32" s="236">
        <f t="shared" si="12"/>
        <v>0</v>
      </c>
      <c r="M32" s="236">
        <f t="shared" si="12"/>
        <v>0</v>
      </c>
      <c r="N32" s="132">
        <f t="shared" si="2"/>
        <v>5000</v>
      </c>
      <c r="O32" s="236">
        <f aca="true" t="shared" si="13" ref="O32:T32">+O33+O34+O35</f>
        <v>5000</v>
      </c>
      <c r="P32" s="236">
        <f t="shared" si="13"/>
        <v>0</v>
      </c>
      <c r="Q32" s="236">
        <f t="shared" si="13"/>
        <v>0</v>
      </c>
      <c r="R32" s="236">
        <f t="shared" si="13"/>
        <v>5000</v>
      </c>
      <c r="S32" s="236">
        <f t="shared" si="13"/>
        <v>0</v>
      </c>
      <c r="T32" s="236">
        <f t="shared" si="13"/>
        <v>0</v>
      </c>
    </row>
    <row r="33" spans="1:20" ht="14.25" customHeight="1" thickBot="1">
      <c r="A33" s="230"/>
      <c r="B33" s="137" t="s">
        <v>30</v>
      </c>
      <c r="C33" s="345" t="s">
        <v>237</v>
      </c>
      <c r="D33" s="346"/>
      <c r="E33" s="347"/>
      <c r="F33" s="137"/>
      <c r="G33" s="64">
        <f t="shared" si="0"/>
        <v>0</v>
      </c>
      <c r="H33" s="82">
        <f>+I33+J33+K33</f>
        <v>0</v>
      </c>
      <c r="I33" s="226"/>
      <c r="J33" s="226"/>
      <c r="K33" s="226">
        <v>0</v>
      </c>
      <c r="L33" s="235"/>
      <c r="M33" s="234"/>
      <c r="N33" s="64">
        <f t="shared" si="2"/>
        <v>0</v>
      </c>
      <c r="O33" s="82">
        <f>+P33+Q33+R33</f>
        <v>0</v>
      </c>
      <c r="P33" s="226"/>
      <c r="Q33" s="226"/>
      <c r="R33" s="234"/>
      <c r="S33" s="235"/>
      <c r="T33" s="234"/>
    </row>
    <row r="34" spans="1:20" ht="13.5" customHeight="1" thickBot="1">
      <c r="A34" s="233"/>
      <c r="B34" s="169" t="s">
        <v>168</v>
      </c>
      <c r="C34" s="354" t="s">
        <v>236</v>
      </c>
      <c r="D34" s="312"/>
      <c r="E34" s="313"/>
      <c r="F34" s="169"/>
      <c r="G34" s="64">
        <f t="shared" si="0"/>
        <v>229</v>
      </c>
      <c r="H34" s="82">
        <f>+I34+J34+K34</f>
        <v>229</v>
      </c>
      <c r="I34" s="226"/>
      <c r="J34" s="226"/>
      <c r="K34" s="226">
        <v>229</v>
      </c>
      <c r="L34" s="227"/>
      <c r="M34" s="86">
        <v>0</v>
      </c>
      <c r="N34" s="64">
        <f t="shared" si="2"/>
        <v>5000</v>
      </c>
      <c r="O34" s="82">
        <f>+P34+Q34+R34</f>
        <v>5000</v>
      </c>
      <c r="P34" s="226"/>
      <c r="Q34" s="226"/>
      <c r="R34" s="86">
        <v>5000</v>
      </c>
      <c r="S34" s="227"/>
      <c r="T34" s="86"/>
    </row>
    <row r="35" spans="1:20" ht="12" customHeight="1" thickBot="1">
      <c r="A35" s="205"/>
      <c r="B35" s="136" t="s">
        <v>235</v>
      </c>
      <c r="C35" s="317" t="s">
        <v>234</v>
      </c>
      <c r="D35" s="318"/>
      <c r="E35" s="319"/>
      <c r="F35" s="136"/>
      <c r="G35" s="64">
        <f t="shared" si="0"/>
        <v>0</v>
      </c>
      <c r="H35" s="82">
        <f>+I35+J35+K35</f>
        <v>0</v>
      </c>
      <c r="I35" s="226"/>
      <c r="J35" s="228">
        <v>0</v>
      </c>
      <c r="K35" s="226">
        <v>0</v>
      </c>
      <c r="L35" s="232"/>
      <c r="M35" s="231">
        <v>0</v>
      </c>
      <c r="N35" s="64">
        <f t="shared" si="2"/>
        <v>0</v>
      </c>
      <c r="O35" s="82">
        <f>+P35+Q35+R35</f>
        <v>0</v>
      </c>
      <c r="P35" s="226"/>
      <c r="Q35" s="228"/>
      <c r="R35" s="231"/>
      <c r="S35" s="232"/>
      <c r="T35" s="231"/>
    </row>
    <row r="36" spans="1:20" ht="14.25" customHeight="1" thickBot="1">
      <c r="A36" s="75">
        <v>5</v>
      </c>
      <c r="B36" s="335" t="s">
        <v>233</v>
      </c>
      <c r="C36" s="336"/>
      <c r="D36" s="336"/>
      <c r="E36" s="337"/>
      <c r="F36" s="64">
        <v>415000</v>
      </c>
      <c r="G36" s="69">
        <f t="shared" si="0"/>
        <v>888</v>
      </c>
      <c r="H36" s="223">
        <f aca="true" t="shared" si="14" ref="H36:M36">+H37+H38</f>
        <v>888</v>
      </c>
      <c r="I36" s="223">
        <f t="shared" si="14"/>
        <v>0</v>
      </c>
      <c r="J36" s="223">
        <f t="shared" si="14"/>
        <v>205</v>
      </c>
      <c r="K36" s="223">
        <f t="shared" si="14"/>
        <v>683</v>
      </c>
      <c r="L36" s="223">
        <f t="shared" si="14"/>
        <v>0</v>
      </c>
      <c r="M36" s="223">
        <f t="shared" si="14"/>
        <v>0</v>
      </c>
      <c r="N36" s="69">
        <f t="shared" si="2"/>
        <v>29710</v>
      </c>
      <c r="O36" s="223">
        <f aca="true" t="shared" si="15" ref="O36:T36">+O37+O38</f>
        <v>29710</v>
      </c>
      <c r="P36" s="223">
        <f t="shared" si="15"/>
        <v>0</v>
      </c>
      <c r="Q36" s="223">
        <f t="shared" si="15"/>
        <v>0</v>
      </c>
      <c r="R36" s="223">
        <f t="shared" si="15"/>
        <v>29710</v>
      </c>
      <c r="S36" s="223">
        <f t="shared" si="15"/>
        <v>0</v>
      </c>
      <c r="T36" s="223">
        <f t="shared" si="15"/>
        <v>0</v>
      </c>
    </row>
    <row r="37" spans="1:20" ht="13.5" customHeight="1" thickBot="1">
      <c r="A37" s="230"/>
      <c r="B37" s="229" t="s">
        <v>165</v>
      </c>
      <c r="C37" s="345" t="s">
        <v>232</v>
      </c>
      <c r="D37" s="346"/>
      <c r="E37" s="347"/>
      <c r="F37" s="137"/>
      <c r="G37" s="82">
        <f t="shared" si="0"/>
        <v>888</v>
      </c>
      <c r="H37" s="81">
        <f>+I37+J37+K37</f>
        <v>888</v>
      </c>
      <c r="I37" s="226"/>
      <c r="J37" s="228">
        <v>205</v>
      </c>
      <c r="K37" s="228">
        <v>683</v>
      </c>
      <c r="L37" s="227"/>
      <c r="M37" s="86">
        <v>0</v>
      </c>
      <c r="N37" s="82">
        <f t="shared" si="2"/>
        <v>29710</v>
      </c>
      <c r="O37" s="81">
        <f>+P37+Q37+R37</f>
        <v>29710</v>
      </c>
      <c r="P37" s="226"/>
      <c r="Q37" s="228"/>
      <c r="R37" s="226">
        <v>29710</v>
      </c>
      <c r="S37" s="227"/>
      <c r="T37" s="86"/>
    </row>
    <row r="38" spans="1:20" ht="13.5" customHeight="1" thickBot="1">
      <c r="A38" s="205"/>
      <c r="B38" s="136" t="s">
        <v>163</v>
      </c>
      <c r="C38" s="351" t="s">
        <v>231</v>
      </c>
      <c r="D38" s="352"/>
      <c r="E38" s="353"/>
      <c r="F38" s="136"/>
      <c r="G38" s="82">
        <f t="shared" si="0"/>
        <v>0</v>
      </c>
      <c r="H38" s="81">
        <f>+I38+J38+K38</f>
        <v>0</v>
      </c>
      <c r="I38" s="226"/>
      <c r="J38" s="226"/>
      <c r="K38" s="226">
        <v>0</v>
      </c>
      <c r="L38" s="225"/>
      <c r="M38" s="109">
        <v>0</v>
      </c>
      <c r="N38" s="82">
        <f t="shared" si="2"/>
        <v>0</v>
      </c>
      <c r="O38" s="81">
        <f>+P38+Q38+R38</f>
        <v>0</v>
      </c>
      <c r="P38" s="226"/>
      <c r="Q38" s="226"/>
      <c r="R38" s="109"/>
      <c r="S38" s="225"/>
      <c r="T38" s="109"/>
    </row>
    <row r="39" spans="1:20" ht="13.5" customHeight="1" thickBot="1">
      <c r="A39" s="75">
        <v>6</v>
      </c>
      <c r="B39" s="365" t="s">
        <v>230</v>
      </c>
      <c r="C39" s="366"/>
      <c r="D39" s="366"/>
      <c r="E39" s="383"/>
      <c r="F39" s="224">
        <v>416000</v>
      </c>
      <c r="G39" s="132">
        <f t="shared" si="0"/>
        <v>829</v>
      </c>
      <c r="H39" s="223">
        <f>+I39+J39+K39</f>
        <v>829</v>
      </c>
      <c r="I39" s="222">
        <v>0</v>
      </c>
      <c r="J39" s="222">
        <v>0</v>
      </c>
      <c r="K39" s="222">
        <v>829</v>
      </c>
      <c r="L39" s="73">
        <v>0</v>
      </c>
      <c r="M39" s="72">
        <v>0</v>
      </c>
      <c r="N39" s="132">
        <f t="shared" si="2"/>
        <v>26000</v>
      </c>
      <c r="O39" s="223">
        <f>+P39+Q39+R39</f>
        <v>26000</v>
      </c>
      <c r="P39" s="222">
        <v>0</v>
      </c>
      <c r="Q39" s="222">
        <v>0</v>
      </c>
      <c r="R39" s="72">
        <v>26000</v>
      </c>
      <c r="S39" s="73">
        <v>0</v>
      </c>
      <c r="T39" s="72">
        <v>0</v>
      </c>
    </row>
    <row r="40" spans="1:20" ht="13.5" customHeight="1" thickBot="1">
      <c r="A40" s="221">
        <v>7</v>
      </c>
      <c r="B40" s="384" t="s">
        <v>229</v>
      </c>
      <c r="C40" s="366"/>
      <c r="D40" s="366"/>
      <c r="E40" s="385"/>
      <c r="F40" s="220">
        <v>420000</v>
      </c>
      <c r="G40" s="132">
        <f t="shared" si="0"/>
        <v>0</v>
      </c>
      <c r="H40" s="219">
        <v>0</v>
      </c>
      <c r="I40" s="218">
        <v>0</v>
      </c>
      <c r="J40" s="218">
        <v>0</v>
      </c>
      <c r="K40" s="218">
        <v>0</v>
      </c>
      <c r="L40" s="217">
        <v>0</v>
      </c>
      <c r="M40" s="72">
        <v>0</v>
      </c>
      <c r="N40" s="132">
        <f t="shared" si="2"/>
        <v>0</v>
      </c>
      <c r="O40" s="219">
        <v>0</v>
      </c>
      <c r="P40" s="218">
        <v>0</v>
      </c>
      <c r="Q40" s="218">
        <v>0</v>
      </c>
      <c r="R40" s="72">
        <v>0</v>
      </c>
      <c r="S40" s="217">
        <v>0</v>
      </c>
      <c r="T40" s="72">
        <v>0</v>
      </c>
    </row>
    <row r="41" spans="1:20" ht="13.5" thickBot="1">
      <c r="A41" s="216"/>
      <c r="B41" s="213"/>
      <c r="C41" s="213"/>
      <c r="D41" s="215"/>
      <c r="E41" s="214"/>
      <c r="F41" s="213"/>
      <c r="G41" s="212"/>
      <c r="H41" s="211"/>
      <c r="I41" s="211"/>
      <c r="J41" s="211"/>
      <c r="K41" s="211"/>
      <c r="L41" s="211"/>
      <c r="M41" s="182"/>
      <c r="N41" s="212"/>
      <c r="O41" s="211"/>
      <c r="P41" s="211"/>
      <c r="Q41" s="211"/>
      <c r="R41" s="182"/>
      <c r="S41" s="211"/>
      <c r="T41" s="182"/>
    </row>
    <row r="42" spans="1:20" ht="23.25" customHeight="1" thickBot="1">
      <c r="A42" s="355" t="s">
        <v>59</v>
      </c>
      <c r="B42" s="371" t="s">
        <v>58</v>
      </c>
      <c r="C42" s="372"/>
      <c r="D42" s="372"/>
      <c r="E42" s="373"/>
      <c r="F42" s="355" t="s">
        <v>57</v>
      </c>
      <c r="G42" s="358" t="s">
        <v>99</v>
      </c>
      <c r="H42" s="359"/>
      <c r="I42" s="359"/>
      <c r="J42" s="359"/>
      <c r="K42" s="359"/>
      <c r="L42" s="359"/>
      <c r="M42" s="360"/>
      <c r="N42" s="358" t="s">
        <v>270</v>
      </c>
      <c r="O42" s="359"/>
      <c r="P42" s="359"/>
      <c r="Q42" s="359"/>
      <c r="R42" s="359"/>
      <c r="S42" s="359"/>
      <c r="T42" s="360"/>
    </row>
    <row r="43" spans="1:20" ht="13.5" customHeight="1" thickBot="1">
      <c r="A43" s="356"/>
      <c r="B43" s="374"/>
      <c r="C43" s="375"/>
      <c r="D43" s="375"/>
      <c r="E43" s="376"/>
      <c r="F43" s="356"/>
      <c r="G43" s="396" t="s">
        <v>98</v>
      </c>
      <c r="H43" s="358" t="s">
        <v>97</v>
      </c>
      <c r="I43" s="359"/>
      <c r="J43" s="359"/>
      <c r="K43" s="360"/>
      <c r="L43" s="355" t="s">
        <v>96</v>
      </c>
      <c r="M43" s="355" t="s">
        <v>95</v>
      </c>
      <c r="N43" s="396" t="s">
        <v>98</v>
      </c>
      <c r="O43" s="358" t="s">
        <v>97</v>
      </c>
      <c r="P43" s="359"/>
      <c r="Q43" s="359"/>
      <c r="R43" s="360"/>
      <c r="S43" s="355" t="s">
        <v>96</v>
      </c>
      <c r="T43" s="355" t="s">
        <v>95</v>
      </c>
    </row>
    <row r="44" spans="1:20" ht="26.25" customHeight="1" thickBot="1">
      <c r="A44" s="357"/>
      <c r="B44" s="377"/>
      <c r="C44" s="378"/>
      <c r="D44" s="378"/>
      <c r="E44" s="379"/>
      <c r="F44" s="357"/>
      <c r="G44" s="397"/>
      <c r="H44" s="156" t="s">
        <v>94</v>
      </c>
      <c r="I44" s="156" t="s">
        <v>93</v>
      </c>
      <c r="J44" s="156" t="s">
        <v>92</v>
      </c>
      <c r="K44" s="152" t="s">
        <v>4</v>
      </c>
      <c r="L44" s="357"/>
      <c r="M44" s="357"/>
      <c r="N44" s="397"/>
      <c r="O44" s="155" t="s">
        <v>94</v>
      </c>
      <c r="P44" s="155" t="s">
        <v>93</v>
      </c>
      <c r="Q44" s="155" t="s">
        <v>92</v>
      </c>
      <c r="R44" s="154" t="s">
        <v>4</v>
      </c>
      <c r="S44" s="357"/>
      <c r="T44" s="357"/>
    </row>
    <row r="45" spans="1:20" ht="13.5" customHeight="1" thickBot="1">
      <c r="A45" s="152">
        <v>0</v>
      </c>
      <c r="B45" s="362">
        <v>1</v>
      </c>
      <c r="C45" s="363"/>
      <c r="D45" s="363"/>
      <c r="E45" s="364"/>
      <c r="F45" s="152">
        <v>2</v>
      </c>
      <c r="G45" s="210">
        <v>10</v>
      </c>
      <c r="H45" s="209">
        <v>11</v>
      </c>
      <c r="I45" s="209">
        <v>12</v>
      </c>
      <c r="J45" s="209">
        <v>13</v>
      </c>
      <c r="K45" s="209">
        <v>14</v>
      </c>
      <c r="L45" s="209">
        <v>15</v>
      </c>
      <c r="M45" s="208">
        <v>16</v>
      </c>
      <c r="N45" s="210">
        <v>10</v>
      </c>
      <c r="O45" s="209">
        <v>11</v>
      </c>
      <c r="P45" s="209">
        <v>12</v>
      </c>
      <c r="Q45" s="209">
        <v>13</v>
      </c>
      <c r="R45" s="209">
        <v>14</v>
      </c>
      <c r="S45" s="209">
        <v>15</v>
      </c>
      <c r="T45" s="208">
        <v>16</v>
      </c>
    </row>
    <row r="46" spans="1:20" ht="15.75" customHeight="1" thickBot="1">
      <c r="A46" s="365" t="s">
        <v>228</v>
      </c>
      <c r="B46" s="366"/>
      <c r="C46" s="366"/>
      <c r="D46" s="366"/>
      <c r="E46" s="366"/>
      <c r="F46" s="366"/>
      <c r="G46" s="399"/>
      <c r="H46" s="399"/>
      <c r="I46" s="399"/>
      <c r="J46" s="399"/>
      <c r="K46" s="399"/>
      <c r="L46" s="399"/>
      <c r="M46" s="400"/>
      <c r="N46" s="398"/>
      <c r="O46" s="399"/>
      <c r="P46" s="399"/>
      <c r="Q46" s="399"/>
      <c r="R46" s="399"/>
      <c r="S46" s="399"/>
      <c r="T46" s="400"/>
    </row>
    <row r="47" spans="1:22" ht="15" customHeight="1" thickBot="1">
      <c r="A47" s="207">
        <v>1</v>
      </c>
      <c r="B47" s="365" t="s">
        <v>227</v>
      </c>
      <c r="C47" s="366"/>
      <c r="D47" s="366"/>
      <c r="E47" s="383"/>
      <c r="F47" s="124">
        <v>421000</v>
      </c>
      <c r="G47" s="177">
        <f aca="true" t="shared" si="16" ref="G47:G81">+H47+L47+M47</f>
        <v>5829</v>
      </c>
      <c r="H47" s="177">
        <f>H48+H49+H57+H60+H61+H64+H65</f>
        <v>5821</v>
      </c>
      <c r="I47" s="177">
        <f>+I48+I49+I57+I60+I61+I64+I65</f>
        <v>0</v>
      </c>
      <c r="J47" s="177">
        <f>+J48+J49+J57+J60+J61+J64+J65</f>
        <v>0</v>
      </c>
      <c r="K47" s="177">
        <f>+K48+K49+K57+K60+K61+K64+K65</f>
        <v>5821</v>
      </c>
      <c r="L47" s="177">
        <f>+L48+L49+L57+L60+L61+L64+L65</f>
        <v>0</v>
      </c>
      <c r="M47" s="177">
        <f>+M48+M49+M57+M60+M61+M64+M65</f>
        <v>8</v>
      </c>
      <c r="N47" s="177">
        <f aca="true" t="shared" si="17" ref="N47:N81">+O47+S47+T47</f>
        <v>126680</v>
      </c>
      <c r="O47" s="177">
        <f>O48+O49+O57+O60+O61+O64+O65</f>
        <v>126680</v>
      </c>
      <c r="P47" s="177">
        <f>+P48+P49+P57+P60+P61+P64+P65</f>
        <v>0</v>
      </c>
      <c r="Q47" s="177">
        <f>+Q48+Q49+Q57+Q60+Q61+Q64+Q65</f>
        <v>0</v>
      </c>
      <c r="R47" s="177">
        <f>+R48+R49+R57+R60+R61+R64+R65</f>
        <v>126680</v>
      </c>
      <c r="S47" s="177">
        <f>+S48+S49+S57+S60+S61+S64+S65</f>
        <v>0</v>
      </c>
      <c r="T47" s="177">
        <f>+T48+T49+T57+T60+T61+T64+T65</f>
        <v>0</v>
      </c>
      <c r="V47" s="60" t="s">
        <v>274</v>
      </c>
    </row>
    <row r="48" spans="1:20" ht="15.75" customHeight="1" thickBot="1">
      <c r="A48" s="106"/>
      <c r="B48" s="172" t="s">
        <v>53</v>
      </c>
      <c r="C48" s="345" t="s">
        <v>226</v>
      </c>
      <c r="D48" s="346"/>
      <c r="E48" s="347"/>
      <c r="F48" s="137"/>
      <c r="G48" s="124">
        <f t="shared" si="16"/>
        <v>186</v>
      </c>
      <c r="H48" s="204">
        <f aca="true" t="shared" si="18" ref="H48:H65">+I48+J48+K48</f>
        <v>178</v>
      </c>
      <c r="I48" s="204"/>
      <c r="J48" s="204"/>
      <c r="K48" s="204">
        <v>178</v>
      </c>
      <c r="L48" s="204"/>
      <c r="M48" s="204">
        <v>8</v>
      </c>
      <c r="N48" s="124">
        <f t="shared" si="17"/>
        <v>10</v>
      </c>
      <c r="O48" s="204">
        <f aca="true" t="shared" si="19" ref="O48:O65">+P48+Q48+R48</f>
        <v>10</v>
      </c>
      <c r="P48" s="204"/>
      <c r="Q48" s="204"/>
      <c r="R48" s="204">
        <v>10</v>
      </c>
      <c r="S48" s="204"/>
      <c r="T48" s="204"/>
    </row>
    <row r="49" spans="1:21" ht="12.75" customHeight="1" thickBot="1">
      <c r="A49" s="99"/>
      <c r="B49" s="140" t="s">
        <v>47</v>
      </c>
      <c r="C49" s="314" t="s">
        <v>225</v>
      </c>
      <c r="D49" s="315"/>
      <c r="E49" s="316"/>
      <c r="F49" s="140"/>
      <c r="G49" s="124">
        <f t="shared" si="16"/>
        <v>5121</v>
      </c>
      <c r="H49" s="204">
        <f t="shared" si="18"/>
        <v>5121</v>
      </c>
      <c r="I49" s="206">
        <f>+I50+I51+I52+I53+I54+I55+I56</f>
        <v>0</v>
      </c>
      <c r="J49" s="206">
        <f>+J50+J51+J52+J53+J54+J55+J56</f>
        <v>0</v>
      </c>
      <c r="K49" s="206">
        <f>+K50+K51+K52+K53+K54+K55+K56</f>
        <v>5121</v>
      </c>
      <c r="L49" s="206">
        <f>+L50+L51+L52+L53+L54+L55+L56</f>
        <v>0</v>
      </c>
      <c r="M49" s="206">
        <f>+M50+M51+M52+M53+M54+M55+M56</f>
        <v>0</v>
      </c>
      <c r="N49" s="124">
        <f t="shared" si="17"/>
        <v>112123</v>
      </c>
      <c r="O49" s="204">
        <f t="shared" si="19"/>
        <v>112123</v>
      </c>
      <c r="P49" s="206">
        <f>+P50+P51+P52+P53+P54+P55+P56</f>
        <v>0</v>
      </c>
      <c r="Q49" s="206">
        <f>+Q50+Q51+Q52+Q53+Q54+Q55+Q56</f>
        <v>0</v>
      </c>
      <c r="R49" s="206">
        <f>+R50+R51+R52+R53+R54+R55+R56</f>
        <v>112123</v>
      </c>
      <c r="S49" s="206">
        <f>+S50+S51+S52+S53+S54+S55+S56</f>
        <v>0</v>
      </c>
      <c r="T49" s="206">
        <f>+T50+T51+T52+T53+T54+T55+T56</f>
        <v>0</v>
      </c>
      <c r="U49" s="60" t="s">
        <v>274</v>
      </c>
    </row>
    <row r="50" spans="1:20" ht="14.25" customHeight="1" thickBot="1">
      <c r="A50" s="99"/>
      <c r="B50" s="140"/>
      <c r="C50" s="168" t="s">
        <v>224</v>
      </c>
      <c r="D50" s="361" t="s">
        <v>223</v>
      </c>
      <c r="E50" s="316"/>
      <c r="F50" s="140"/>
      <c r="G50" s="124">
        <f t="shared" si="16"/>
        <v>1763</v>
      </c>
      <c r="H50" s="204">
        <f t="shared" si="18"/>
        <v>1763</v>
      </c>
      <c r="I50" s="140"/>
      <c r="J50" s="139"/>
      <c r="K50" s="96">
        <v>1763</v>
      </c>
      <c r="L50" s="96"/>
      <c r="M50" s="165"/>
      <c r="N50" s="124">
        <f t="shared" si="17"/>
        <v>43968</v>
      </c>
      <c r="O50" s="204">
        <f t="shared" si="19"/>
        <v>43968</v>
      </c>
      <c r="P50" s="140"/>
      <c r="Q50" s="139"/>
      <c r="R50" s="165">
        <v>43968</v>
      </c>
      <c r="S50" s="96"/>
      <c r="T50" s="165"/>
    </row>
    <row r="51" spans="1:20" ht="12.75" customHeight="1" thickBot="1">
      <c r="A51" s="99"/>
      <c r="B51" s="140"/>
      <c r="C51" s="168" t="s">
        <v>222</v>
      </c>
      <c r="D51" s="361" t="s">
        <v>221</v>
      </c>
      <c r="E51" s="316"/>
      <c r="F51" s="140"/>
      <c r="G51" s="124">
        <f t="shared" si="16"/>
        <v>0</v>
      </c>
      <c r="H51" s="204">
        <f t="shared" si="18"/>
        <v>0</v>
      </c>
      <c r="I51" s="140"/>
      <c r="J51" s="139"/>
      <c r="K51" s="96">
        <v>0</v>
      </c>
      <c r="L51" s="96"/>
      <c r="M51" s="165"/>
      <c r="N51" s="124">
        <f t="shared" si="17"/>
        <v>0</v>
      </c>
      <c r="O51" s="204">
        <f t="shared" si="19"/>
        <v>0</v>
      </c>
      <c r="P51" s="140"/>
      <c r="Q51" s="139"/>
      <c r="R51" s="165"/>
      <c r="S51" s="96"/>
      <c r="T51" s="165"/>
    </row>
    <row r="52" spans="1:20" ht="12.75" customHeight="1" thickBot="1">
      <c r="A52" s="99"/>
      <c r="B52" s="140"/>
      <c r="C52" s="168" t="s">
        <v>220</v>
      </c>
      <c r="D52" s="361" t="s">
        <v>219</v>
      </c>
      <c r="E52" s="316"/>
      <c r="F52" s="140"/>
      <c r="G52" s="124">
        <f t="shared" si="16"/>
        <v>0</v>
      </c>
      <c r="H52" s="204">
        <f t="shared" si="18"/>
        <v>0</v>
      </c>
      <c r="I52" s="140"/>
      <c r="J52" s="139"/>
      <c r="K52" s="96">
        <v>0</v>
      </c>
      <c r="L52" s="96"/>
      <c r="M52" s="165"/>
      <c r="N52" s="124">
        <f t="shared" si="17"/>
        <v>480</v>
      </c>
      <c r="O52" s="204">
        <f t="shared" si="19"/>
        <v>480</v>
      </c>
      <c r="P52" s="140"/>
      <c r="Q52" s="139"/>
      <c r="R52" s="165">
        <v>480</v>
      </c>
      <c r="S52" s="96"/>
      <c r="T52" s="165"/>
    </row>
    <row r="53" spans="1:20" ht="12.75" customHeight="1" thickBot="1">
      <c r="A53" s="99"/>
      <c r="B53" s="140"/>
      <c r="C53" s="168" t="s">
        <v>218</v>
      </c>
      <c r="D53" s="361" t="s">
        <v>217</v>
      </c>
      <c r="E53" s="316"/>
      <c r="F53" s="140"/>
      <c r="G53" s="124">
        <f t="shared" si="16"/>
        <v>122</v>
      </c>
      <c r="H53" s="204">
        <f t="shared" si="18"/>
        <v>122</v>
      </c>
      <c r="I53" s="140"/>
      <c r="J53" s="139"/>
      <c r="K53" s="96">
        <v>122</v>
      </c>
      <c r="L53" s="96"/>
      <c r="M53" s="165"/>
      <c r="N53" s="124">
        <f t="shared" si="17"/>
        <v>880</v>
      </c>
      <c r="O53" s="204">
        <f t="shared" si="19"/>
        <v>880</v>
      </c>
      <c r="P53" s="140"/>
      <c r="Q53" s="139"/>
      <c r="R53" s="165">
        <v>880</v>
      </c>
      <c r="S53" s="96"/>
      <c r="T53" s="165"/>
    </row>
    <row r="54" spans="1:20" ht="12.75" customHeight="1" thickBot="1">
      <c r="A54" s="99"/>
      <c r="B54" s="140"/>
      <c r="C54" s="168" t="s">
        <v>216</v>
      </c>
      <c r="D54" s="361" t="s">
        <v>215</v>
      </c>
      <c r="E54" s="316"/>
      <c r="F54" s="140"/>
      <c r="G54" s="124">
        <f t="shared" si="16"/>
        <v>3236</v>
      </c>
      <c r="H54" s="204">
        <f t="shared" si="18"/>
        <v>3236</v>
      </c>
      <c r="I54" s="140"/>
      <c r="J54" s="139"/>
      <c r="K54" s="96">
        <v>3236</v>
      </c>
      <c r="L54" s="96"/>
      <c r="M54" s="165"/>
      <c r="N54" s="124">
        <f t="shared" si="17"/>
        <v>0</v>
      </c>
      <c r="O54" s="204">
        <f t="shared" si="19"/>
        <v>0</v>
      </c>
      <c r="P54" s="140"/>
      <c r="Q54" s="139">
        <v>0</v>
      </c>
      <c r="R54" s="165"/>
      <c r="S54" s="96"/>
      <c r="T54" s="165"/>
    </row>
    <row r="55" spans="1:20" ht="12.75" customHeight="1" thickBot="1">
      <c r="A55" s="99"/>
      <c r="B55" s="140"/>
      <c r="C55" s="168" t="s">
        <v>213</v>
      </c>
      <c r="D55" s="361" t="s">
        <v>214</v>
      </c>
      <c r="E55" s="316"/>
      <c r="F55" s="140"/>
      <c r="G55" s="124">
        <f t="shared" si="16"/>
        <v>0</v>
      </c>
      <c r="H55" s="204">
        <f t="shared" si="18"/>
        <v>0</v>
      </c>
      <c r="I55" s="140"/>
      <c r="J55" s="139"/>
      <c r="K55" s="96">
        <v>0</v>
      </c>
      <c r="L55" s="96"/>
      <c r="M55" s="165"/>
      <c r="N55" s="124">
        <f t="shared" si="17"/>
        <v>0</v>
      </c>
      <c r="O55" s="204">
        <f t="shared" si="19"/>
        <v>0</v>
      </c>
      <c r="P55" s="140"/>
      <c r="Q55" s="139"/>
      <c r="R55" s="165"/>
      <c r="S55" s="96"/>
      <c r="T55" s="165"/>
    </row>
    <row r="56" spans="1:20" ht="13.5" customHeight="1" thickBot="1">
      <c r="A56" s="99"/>
      <c r="B56" s="140"/>
      <c r="C56" s="168" t="s">
        <v>213</v>
      </c>
      <c r="D56" s="361" t="s">
        <v>212</v>
      </c>
      <c r="E56" s="316"/>
      <c r="F56" s="140"/>
      <c r="G56" s="124">
        <f t="shared" si="16"/>
        <v>0</v>
      </c>
      <c r="H56" s="204">
        <f t="shared" si="18"/>
        <v>0</v>
      </c>
      <c r="I56" s="140"/>
      <c r="J56" s="139"/>
      <c r="K56" s="96">
        <v>0</v>
      </c>
      <c r="L56" s="96"/>
      <c r="M56" s="165"/>
      <c r="N56" s="124">
        <f t="shared" si="17"/>
        <v>66795</v>
      </c>
      <c r="O56" s="204">
        <f t="shared" si="19"/>
        <v>66795</v>
      </c>
      <c r="P56" s="140"/>
      <c r="Q56" s="139"/>
      <c r="R56" s="165">
        <v>66795</v>
      </c>
      <c r="S56" s="96"/>
      <c r="T56" s="165"/>
    </row>
    <row r="57" spans="1:20" ht="12.75" customHeight="1" thickBot="1">
      <c r="A57" s="99"/>
      <c r="B57" s="140" t="s">
        <v>211</v>
      </c>
      <c r="C57" s="314" t="s">
        <v>210</v>
      </c>
      <c r="D57" s="315"/>
      <c r="E57" s="316"/>
      <c r="F57" s="140"/>
      <c r="G57" s="124">
        <f t="shared" si="16"/>
        <v>186</v>
      </c>
      <c r="H57" s="204">
        <f t="shared" si="18"/>
        <v>186</v>
      </c>
      <c r="I57" s="206">
        <f>+I58+I59</f>
        <v>0</v>
      </c>
      <c r="J57" s="206">
        <f>+J58+J59</f>
        <v>0</v>
      </c>
      <c r="K57" s="206">
        <f>+K58+K59</f>
        <v>186</v>
      </c>
      <c r="L57" s="206">
        <f>+L58+L59</f>
        <v>0</v>
      </c>
      <c r="M57" s="206">
        <f>+M58+M59</f>
        <v>0</v>
      </c>
      <c r="N57" s="124">
        <f t="shared" si="17"/>
        <v>9732</v>
      </c>
      <c r="O57" s="204">
        <f t="shared" si="19"/>
        <v>9732</v>
      </c>
      <c r="P57" s="206">
        <f>+P58+P59</f>
        <v>0</v>
      </c>
      <c r="Q57" s="206">
        <f>+Q58+Q59</f>
        <v>0</v>
      </c>
      <c r="R57" s="206">
        <f>+R58+R59</f>
        <v>9732</v>
      </c>
      <c r="S57" s="206">
        <f>+S58+S59</f>
        <v>0</v>
      </c>
      <c r="T57" s="206">
        <f>+T58+T59</f>
        <v>0</v>
      </c>
    </row>
    <row r="58" spans="1:20" ht="16.5" customHeight="1" thickBot="1">
      <c r="A58" s="99"/>
      <c r="B58" s="140"/>
      <c r="C58" s="168" t="s">
        <v>209</v>
      </c>
      <c r="D58" s="361" t="s">
        <v>208</v>
      </c>
      <c r="E58" s="316"/>
      <c r="F58" s="140"/>
      <c r="G58" s="124">
        <f t="shared" si="16"/>
        <v>60</v>
      </c>
      <c r="H58" s="204">
        <f t="shared" si="18"/>
        <v>60</v>
      </c>
      <c r="I58" s="140"/>
      <c r="J58" s="139"/>
      <c r="K58" s="96">
        <v>60</v>
      </c>
      <c r="L58" s="96"/>
      <c r="M58" s="165"/>
      <c r="N58" s="124">
        <f t="shared" si="17"/>
        <v>8500</v>
      </c>
      <c r="O58" s="204">
        <f t="shared" si="19"/>
        <v>8500</v>
      </c>
      <c r="P58" s="140"/>
      <c r="Q58" s="139"/>
      <c r="R58" s="165">
        <f>1500+7000</f>
        <v>8500</v>
      </c>
      <c r="S58" s="96"/>
      <c r="T58" s="165"/>
    </row>
    <row r="59" spans="1:20" ht="15.75" customHeight="1" thickBot="1">
      <c r="A59" s="99"/>
      <c r="B59" s="140"/>
      <c r="C59" s="168" t="s">
        <v>207</v>
      </c>
      <c r="D59" s="361" t="s">
        <v>206</v>
      </c>
      <c r="E59" s="316"/>
      <c r="F59" s="140"/>
      <c r="G59" s="124">
        <f t="shared" si="16"/>
        <v>126</v>
      </c>
      <c r="H59" s="204">
        <f t="shared" si="18"/>
        <v>126</v>
      </c>
      <c r="I59" s="140"/>
      <c r="J59" s="139"/>
      <c r="K59" s="96">
        <v>126</v>
      </c>
      <c r="L59" s="96"/>
      <c r="M59" s="165"/>
      <c r="N59" s="124">
        <f t="shared" si="17"/>
        <v>1232</v>
      </c>
      <c r="O59" s="204">
        <f t="shared" si="19"/>
        <v>1232</v>
      </c>
      <c r="P59" s="140"/>
      <c r="Q59" s="139">
        <v>0</v>
      </c>
      <c r="R59" s="165">
        <f>500+732</f>
        <v>1232</v>
      </c>
      <c r="S59" s="96"/>
      <c r="T59" s="165"/>
    </row>
    <row r="60" spans="1:20" ht="15" customHeight="1" thickBot="1">
      <c r="A60" s="99"/>
      <c r="B60" s="140" t="s">
        <v>205</v>
      </c>
      <c r="C60" s="314" t="s">
        <v>204</v>
      </c>
      <c r="D60" s="315"/>
      <c r="E60" s="316"/>
      <c r="F60" s="140"/>
      <c r="G60" s="124">
        <f t="shared" si="16"/>
        <v>67</v>
      </c>
      <c r="H60" s="204">
        <f t="shared" si="18"/>
        <v>67</v>
      </c>
      <c r="I60" s="140"/>
      <c r="J60" s="139"/>
      <c r="K60" s="96">
        <f>18+21+28</f>
        <v>67</v>
      </c>
      <c r="L60" s="96"/>
      <c r="M60" s="165"/>
      <c r="N60" s="124">
        <f t="shared" si="17"/>
        <v>1300</v>
      </c>
      <c r="O60" s="204">
        <f t="shared" si="19"/>
        <v>1300</v>
      </c>
      <c r="P60" s="140"/>
      <c r="Q60" s="139"/>
      <c r="R60" s="165">
        <v>1300</v>
      </c>
      <c r="S60" s="96"/>
      <c r="T60" s="165"/>
    </row>
    <row r="61" spans="1:20" ht="12.75" customHeight="1" thickBot="1">
      <c r="A61" s="99"/>
      <c r="B61" s="140" t="s">
        <v>203</v>
      </c>
      <c r="C61" s="314" t="s">
        <v>202</v>
      </c>
      <c r="D61" s="315"/>
      <c r="E61" s="316"/>
      <c r="F61" s="140"/>
      <c r="G61" s="124">
        <f t="shared" si="16"/>
        <v>269</v>
      </c>
      <c r="H61" s="204">
        <f t="shared" si="18"/>
        <v>269</v>
      </c>
      <c r="I61" s="206">
        <f>+I62+I63</f>
        <v>0</v>
      </c>
      <c r="J61" s="206">
        <f>+J62+J63</f>
        <v>0</v>
      </c>
      <c r="K61" s="206">
        <f>+K62+K63</f>
        <v>269</v>
      </c>
      <c r="L61" s="206">
        <f>+L62+L63</f>
        <v>0</v>
      </c>
      <c r="M61" s="206">
        <f>+M62+M63</f>
        <v>0</v>
      </c>
      <c r="N61" s="124">
        <f t="shared" si="17"/>
        <v>3515</v>
      </c>
      <c r="O61" s="204">
        <f t="shared" si="19"/>
        <v>3515</v>
      </c>
      <c r="P61" s="206">
        <f>+P62+P63</f>
        <v>0</v>
      </c>
      <c r="Q61" s="206">
        <f>+Q62+Q63</f>
        <v>0</v>
      </c>
      <c r="R61" s="206">
        <f>+R62+R63</f>
        <v>3515</v>
      </c>
      <c r="S61" s="206">
        <f>+S62+S63</f>
        <v>0</v>
      </c>
      <c r="T61" s="206">
        <f>+T62+T63</f>
        <v>0</v>
      </c>
    </row>
    <row r="62" spans="1:20" ht="14.25" customHeight="1" thickBot="1">
      <c r="A62" s="99"/>
      <c r="B62" s="140"/>
      <c r="C62" s="168" t="s">
        <v>201</v>
      </c>
      <c r="D62" s="361" t="s">
        <v>200</v>
      </c>
      <c r="E62" s="316"/>
      <c r="F62" s="140"/>
      <c r="G62" s="124">
        <f t="shared" si="16"/>
        <v>239</v>
      </c>
      <c r="H62" s="204">
        <f t="shared" si="18"/>
        <v>239</v>
      </c>
      <c r="I62" s="140"/>
      <c r="J62" s="139"/>
      <c r="K62" s="96">
        <v>239</v>
      </c>
      <c r="L62" s="96"/>
      <c r="M62" s="165"/>
      <c r="N62" s="124">
        <f t="shared" si="17"/>
        <v>2310</v>
      </c>
      <c r="O62" s="204">
        <f t="shared" si="19"/>
        <v>2310</v>
      </c>
      <c r="P62" s="140"/>
      <c r="Q62" s="139"/>
      <c r="R62" s="165">
        <v>2310</v>
      </c>
      <c r="S62" s="96"/>
      <c r="T62" s="165"/>
    </row>
    <row r="63" spans="1:20" ht="15" customHeight="1" thickBot="1">
      <c r="A63" s="99"/>
      <c r="B63" s="140"/>
      <c r="C63" s="168" t="s">
        <v>199</v>
      </c>
      <c r="D63" s="361" t="s">
        <v>198</v>
      </c>
      <c r="E63" s="316"/>
      <c r="F63" s="140"/>
      <c r="G63" s="124">
        <f t="shared" si="16"/>
        <v>30</v>
      </c>
      <c r="H63" s="204">
        <f t="shared" si="18"/>
        <v>30</v>
      </c>
      <c r="I63" s="140"/>
      <c r="J63" s="139"/>
      <c r="K63" s="96">
        <v>30</v>
      </c>
      <c r="L63" s="96"/>
      <c r="M63" s="165"/>
      <c r="N63" s="124">
        <f t="shared" si="17"/>
        <v>1205</v>
      </c>
      <c r="O63" s="204">
        <f t="shared" si="19"/>
        <v>1205</v>
      </c>
      <c r="P63" s="140"/>
      <c r="Q63" s="139"/>
      <c r="R63" s="165">
        <f>1100+105</f>
        <v>1205</v>
      </c>
      <c r="S63" s="96"/>
      <c r="T63" s="165"/>
    </row>
    <row r="64" spans="1:20" ht="14.25" customHeight="1" thickBot="1">
      <c r="A64" s="99"/>
      <c r="B64" s="140" t="s">
        <v>197</v>
      </c>
      <c r="C64" s="314" t="s">
        <v>196</v>
      </c>
      <c r="D64" s="315"/>
      <c r="E64" s="316"/>
      <c r="F64" s="140"/>
      <c r="G64" s="124">
        <f t="shared" si="16"/>
        <v>0</v>
      </c>
      <c r="H64" s="204">
        <f t="shared" si="18"/>
        <v>0</v>
      </c>
      <c r="I64" s="140"/>
      <c r="J64" s="139"/>
      <c r="K64" s="96">
        <v>0</v>
      </c>
      <c r="L64" s="96"/>
      <c r="M64" s="165"/>
      <c r="N64" s="124">
        <f t="shared" si="17"/>
        <v>0</v>
      </c>
      <c r="O64" s="204">
        <f t="shared" si="19"/>
        <v>0</v>
      </c>
      <c r="P64" s="140"/>
      <c r="Q64" s="139"/>
      <c r="R64" s="165"/>
      <c r="S64" s="96"/>
      <c r="T64" s="165"/>
    </row>
    <row r="65" spans="1:20" ht="16.5" customHeight="1" thickBot="1">
      <c r="A65" s="205"/>
      <c r="B65" s="136" t="s">
        <v>195</v>
      </c>
      <c r="C65" s="351" t="s">
        <v>194</v>
      </c>
      <c r="D65" s="352"/>
      <c r="E65" s="353"/>
      <c r="F65" s="136"/>
      <c r="G65" s="124">
        <f t="shared" si="16"/>
        <v>0</v>
      </c>
      <c r="H65" s="204">
        <f t="shared" si="18"/>
        <v>0</v>
      </c>
      <c r="I65" s="136"/>
      <c r="J65" s="135"/>
      <c r="K65" s="78">
        <v>0</v>
      </c>
      <c r="L65" s="78"/>
      <c r="M65" s="160"/>
      <c r="N65" s="124">
        <f t="shared" si="17"/>
        <v>0</v>
      </c>
      <c r="O65" s="204">
        <f t="shared" si="19"/>
        <v>0</v>
      </c>
      <c r="P65" s="136"/>
      <c r="Q65" s="135"/>
      <c r="R65" s="203">
        <v>0</v>
      </c>
      <c r="S65" s="78"/>
      <c r="T65" s="160">
        <v>0</v>
      </c>
    </row>
    <row r="66" spans="1:20" ht="16.5" customHeight="1" thickBot="1">
      <c r="A66" s="151">
        <v>2</v>
      </c>
      <c r="B66" s="320" t="s">
        <v>193</v>
      </c>
      <c r="C66" s="321"/>
      <c r="D66" s="321"/>
      <c r="E66" s="322"/>
      <c r="F66" s="64">
        <v>422000</v>
      </c>
      <c r="G66" s="177">
        <f t="shared" si="16"/>
        <v>491</v>
      </c>
      <c r="H66" s="132">
        <f aca="true" t="shared" si="20" ref="H66:M66">+H67+H68+H69+H70</f>
        <v>491</v>
      </c>
      <c r="I66" s="132">
        <f t="shared" si="20"/>
        <v>0</v>
      </c>
      <c r="J66" s="132">
        <f t="shared" si="20"/>
        <v>0</v>
      </c>
      <c r="K66" s="132">
        <f t="shared" si="20"/>
        <v>491</v>
      </c>
      <c r="L66" s="132">
        <f t="shared" si="20"/>
        <v>0</v>
      </c>
      <c r="M66" s="132">
        <f t="shared" si="20"/>
        <v>0</v>
      </c>
      <c r="N66" s="177">
        <f t="shared" si="17"/>
        <v>0</v>
      </c>
      <c r="O66" s="132">
        <f aca="true" t="shared" si="21" ref="O66:T66">+O67+O68+O69+O70</f>
        <v>0</v>
      </c>
      <c r="P66" s="132">
        <f t="shared" si="21"/>
        <v>0</v>
      </c>
      <c r="Q66" s="132">
        <f t="shared" si="21"/>
        <v>0</v>
      </c>
      <c r="R66" s="132">
        <f t="shared" si="21"/>
        <v>0</v>
      </c>
      <c r="S66" s="132">
        <f t="shared" si="21"/>
        <v>0</v>
      </c>
      <c r="T66" s="132">
        <f t="shared" si="21"/>
        <v>0</v>
      </c>
    </row>
    <row r="67" spans="1:20" ht="16.5" customHeight="1" thickBot="1">
      <c r="A67" s="157"/>
      <c r="B67" s="201" t="s">
        <v>1</v>
      </c>
      <c r="C67" s="323" t="s">
        <v>192</v>
      </c>
      <c r="D67" s="324"/>
      <c r="E67" s="325"/>
      <c r="F67" s="178"/>
      <c r="G67" s="124">
        <f t="shared" si="16"/>
        <v>491</v>
      </c>
      <c r="H67" s="178">
        <f>+I67+J67+K67</f>
        <v>491</v>
      </c>
      <c r="I67" s="172"/>
      <c r="J67" s="104"/>
      <c r="K67" s="104">
        <v>491</v>
      </c>
      <c r="L67" s="104"/>
      <c r="M67" s="179"/>
      <c r="N67" s="124">
        <f t="shared" si="17"/>
        <v>0</v>
      </c>
      <c r="O67" s="178">
        <f>+P67+Q67+R67</f>
        <v>0</v>
      </c>
      <c r="P67" s="172"/>
      <c r="Q67" s="104">
        <v>0</v>
      </c>
      <c r="R67" s="179"/>
      <c r="S67" s="104"/>
      <c r="T67" s="179">
        <v>0</v>
      </c>
    </row>
    <row r="68" spans="1:20" ht="16.5" customHeight="1" thickBot="1">
      <c r="A68" s="194"/>
      <c r="B68" s="202" t="s">
        <v>43</v>
      </c>
      <c r="C68" s="326" t="s">
        <v>191</v>
      </c>
      <c r="D68" s="327"/>
      <c r="E68" s="328"/>
      <c r="F68" s="117"/>
      <c r="G68" s="124">
        <f t="shared" si="16"/>
        <v>0</v>
      </c>
      <c r="H68" s="178">
        <f>+I68+J68+K68</f>
        <v>0</v>
      </c>
      <c r="I68" s="140"/>
      <c r="J68" s="96"/>
      <c r="K68" s="96">
        <v>0</v>
      </c>
      <c r="L68" s="96"/>
      <c r="M68" s="165"/>
      <c r="N68" s="124">
        <f t="shared" si="17"/>
        <v>0</v>
      </c>
      <c r="O68" s="178">
        <f>+P68+Q68+R68</f>
        <v>0</v>
      </c>
      <c r="P68" s="140"/>
      <c r="Q68" s="96"/>
      <c r="R68" s="165"/>
      <c r="S68" s="96"/>
      <c r="T68" s="165"/>
    </row>
    <row r="69" spans="1:20" ht="16.5" customHeight="1" thickBot="1">
      <c r="A69" s="157"/>
      <c r="B69" s="201" t="s">
        <v>41</v>
      </c>
      <c r="C69" s="326" t="s">
        <v>190</v>
      </c>
      <c r="D69" s="327"/>
      <c r="E69" s="328"/>
      <c r="F69" s="113"/>
      <c r="G69" s="124">
        <f t="shared" si="16"/>
        <v>0</v>
      </c>
      <c r="H69" s="178">
        <f>+I69+J69+K69</f>
        <v>0</v>
      </c>
      <c r="I69" s="136"/>
      <c r="J69" s="110"/>
      <c r="K69" s="96">
        <v>0</v>
      </c>
      <c r="L69" s="96"/>
      <c r="M69" s="165"/>
      <c r="N69" s="124">
        <f t="shared" si="17"/>
        <v>0</v>
      </c>
      <c r="O69" s="178">
        <f>+P69+Q69+R69</f>
        <v>0</v>
      </c>
      <c r="P69" s="136"/>
      <c r="Q69" s="110"/>
      <c r="R69" s="165">
        <v>0</v>
      </c>
      <c r="S69" s="96"/>
      <c r="T69" s="165"/>
    </row>
    <row r="70" spans="1:20" ht="15" customHeight="1" thickBot="1">
      <c r="A70" s="200"/>
      <c r="B70" s="199" t="s">
        <v>39</v>
      </c>
      <c r="C70" s="329" t="s">
        <v>189</v>
      </c>
      <c r="D70" s="330"/>
      <c r="E70" s="331"/>
      <c r="F70" s="83"/>
      <c r="G70" s="124">
        <f t="shared" si="16"/>
        <v>0</v>
      </c>
      <c r="H70" s="178">
        <f>+I70+J70+K70</f>
        <v>0</v>
      </c>
      <c r="I70" s="161"/>
      <c r="J70" s="78"/>
      <c r="K70" s="78">
        <v>0</v>
      </c>
      <c r="L70" s="78"/>
      <c r="M70" s="160"/>
      <c r="N70" s="124">
        <f t="shared" si="17"/>
        <v>0</v>
      </c>
      <c r="O70" s="178">
        <f>+P70+Q70+R70</f>
        <v>0</v>
      </c>
      <c r="P70" s="161"/>
      <c r="Q70" s="78"/>
      <c r="R70" s="160"/>
      <c r="S70" s="78"/>
      <c r="T70" s="160"/>
    </row>
    <row r="71" spans="1:20" ht="16.5" customHeight="1" thickBot="1">
      <c r="A71" s="151">
        <v>3</v>
      </c>
      <c r="B71" s="320" t="s">
        <v>188</v>
      </c>
      <c r="C71" s="321"/>
      <c r="D71" s="321"/>
      <c r="E71" s="322"/>
      <c r="F71" s="64">
        <v>423000</v>
      </c>
      <c r="G71" s="177">
        <f t="shared" si="16"/>
        <v>845</v>
      </c>
      <c r="H71" s="132">
        <f aca="true" t="shared" si="22" ref="H71:M71">+H72+H73+H74+H75+H76+H77+H78+H79+H80+H81</f>
        <v>845</v>
      </c>
      <c r="I71" s="132">
        <f t="shared" si="22"/>
        <v>0</v>
      </c>
      <c r="J71" s="132">
        <f t="shared" si="22"/>
        <v>171</v>
      </c>
      <c r="K71" s="132">
        <f t="shared" si="22"/>
        <v>674</v>
      </c>
      <c r="L71" s="132">
        <f t="shared" si="22"/>
        <v>0</v>
      </c>
      <c r="M71" s="132">
        <f t="shared" si="22"/>
        <v>0</v>
      </c>
      <c r="N71" s="177">
        <f t="shared" si="17"/>
        <v>6462</v>
      </c>
      <c r="O71" s="132">
        <f aca="true" t="shared" si="23" ref="O71:T71">+O72+O73+O74+O75+O76+O77+O78+O79+O80+O81</f>
        <v>6462</v>
      </c>
      <c r="P71" s="132">
        <f t="shared" si="23"/>
        <v>0</v>
      </c>
      <c r="Q71" s="132">
        <f t="shared" si="23"/>
        <v>0</v>
      </c>
      <c r="R71" s="132">
        <f t="shared" si="23"/>
        <v>6462</v>
      </c>
      <c r="S71" s="132">
        <f t="shared" si="23"/>
        <v>0</v>
      </c>
      <c r="T71" s="132">
        <f t="shared" si="23"/>
        <v>0</v>
      </c>
    </row>
    <row r="72" spans="1:20" ht="14.25" customHeight="1" thickBot="1">
      <c r="A72" s="198"/>
      <c r="B72" s="197" t="s">
        <v>37</v>
      </c>
      <c r="C72" s="323" t="s">
        <v>187</v>
      </c>
      <c r="D72" s="324"/>
      <c r="E72" s="325"/>
      <c r="F72" s="178"/>
      <c r="G72" s="124">
        <f t="shared" si="16"/>
        <v>347</v>
      </c>
      <c r="H72" s="178">
        <f aca="true" t="shared" si="24" ref="H72:H81">+I72+J72+K72</f>
        <v>347</v>
      </c>
      <c r="I72" s="172"/>
      <c r="J72" s="104"/>
      <c r="K72" s="104">
        <v>347</v>
      </c>
      <c r="L72" s="104"/>
      <c r="M72" s="179"/>
      <c r="N72" s="124">
        <f t="shared" si="17"/>
        <v>0</v>
      </c>
      <c r="O72" s="178">
        <f aca="true" t="shared" si="25" ref="O72:O81">+P72+Q72+R72</f>
        <v>0</v>
      </c>
      <c r="P72" s="172"/>
      <c r="Q72" s="101"/>
      <c r="R72" s="179"/>
      <c r="S72" s="104"/>
      <c r="T72" s="179"/>
    </row>
    <row r="73" spans="1:20" ht="17.25" customHeight="1" thickBot="1">
      <c r="A73" s="196"/>
      <c r="B73" s="193" t="s">
        <v>35</v>
      </c>
      <c r="C73" s="326" t="s">
        <v>186</v>
      </c>
      <c r="D73" s="327"/>
      <c r="E73" s="328"/>
      <c r="F73" s="91"/>
      <c r="G73" s="124">
        <f t="shared" si="16"/>
        <v>236</v>
      </c>
      <c r="H73" s="178">
        <f t="shared" si="24"/>
        <v>236</v>
      </c>
      <c r="I73" s="137"/>
      <c r="J73" s="87"/>
      <c r="K73" s="87">
        <v>236</v>
      </c>
      <c r="L73" s="87"/>
      <c r="M73" s="175"/>
      <c r="N73" s="124">
        <f t="shared" si="17"/>
        <v>3462</v>
      </c>
      <c r="O73" s="178">
        <f t="shared" si="25"/>
        <v>3462</v>
      </c>
      <c r="P73" s="137"/>
      <c r="Q73" s="195"/>
      <c r="R73" s="175">
        <f>3306+156</f>
        <v>3462</v>
      </c>
      <c r="S73" s="87"/>
      <c r="T73" s="175"/>
    </row>
    <row r="74" spans="1:20" ht="17.25" customHeight="1" thickBot="1">
      <c r="A74" s="194"/>
      <c r="B74" s="193" t="s">
        <v>33</v>
      </c>
      <c r="C74" s="326" t="s">
        <v>185</v>
      </c>
      <c r="D74" s="327"/>
      <c r="E74" s="328"/>
      <c r="F74" s="117"/>
      <c r="G74" s="124">
        <f t="shared" si="16"/>
        <v>58</v>
      </c>
      <c r="H74" s="178">
        <f t="shared" si="24"/>
        <v>58</v>
      </c>
      <c r="I74" s="140"/>
      <c r="J74" s="96"/>
      <c r="K74" s="96">
        <v>58</v>
      </c>
      <c r="L74" s="96"/>
      <c r="M74" s="165"/>
      <c r="N74" s="124">
        <f t="shared" si="17"/>
        <v>0</v>
      </c>
      <c r="O74" s="178">
        <f t="shared" si="25"/>
        <v>0</v>
      </c>
      <c r="P74" s="140"/>
      <c r="Q74" s="190"/>
      <c r="R74" s="165"/>
      <c r="S74" s="96"/>
      <c r="T74" s="165"/>
    </row>
    <row r="75" spans="1:20" ht="15.75" customHeight="1" thickBot="1">
      <c r="A75" s="194"/>
      <c r="B75" s="193" t="s">
        <v>184</v>
      </c>
      <c r="C75" s="348" t="s">
        <v>183</v>
      </c>
      <c r="D75" s="349"/>
      <c r="E75" s="350"/>
      <c r="F75" s="117"/>
      <c r="G75" s="124">
        <f t="shared" si="16"/>
        <v>0</v>
      </c>
      <c r="H75" s="178">
        <f t="shared" si="24"/>
        <v>0</v>
      </c>
      <c r="I75" s="140"/>
      <c r="J75" s="96"/>
      <c r="K75" s="96">
        <v>0</v>
      </c>
      <c r="L75" s="96"/>
      <c r="M75" s="165"/>
      <c r="N75" s="124">
        <f t="shared" si="17"/>
        <v>0</v>
      </c>
      <c r="O75" s="178">
        <f t="shared" si="25"/>
        <v>0</v>
      </c>
      <c r="P75" s="140"/>
      <c r="Q75" s="190"/>
      <c r="R75" s="165"/>
      <c r="S75" s="96"/>
      <c r="T75" s="165"/>
    </row>
    <row r="76" spans="1:20" ht="14.25" customHeight="1" thickBot="1">
      <c r="A76" s="194"/>
      <c r="B76" s="193" t="s">
        <v>182</v>
      </c>
      <c r="C76" s="326" t="s">
        <v>181</v>
      </c>
      <c r="D76" s="327"/>
      <c r="E76" s="328"/>
      <c r="F76" s="117"/>
      <c r="G76" s="124">
        <f t="shared" si="16"/>
        <v>0</v>
      </c>
      <c r="H76" s="178">
        <f t="shared" si="24"/>
        <v>0</v>
      </c>
      <c r="I76" s="140"/>
      <c r="J76" s="96"/>
      <c r="K76" s="96">
        <v>0</v>
      </c>
      <c r="L76" s="96"/>
      <c r="M76" s="165"/>
      <c r="N76" s="124">
        <f t="shared" si="17"/>
        <v>3000</v>
      </c>
      <c r="O76" s="178">
        <f t="shared" si="25"/>
        <v>3000</v>
      </c>
      <c r="P76" s="140"/>
      <c r="Q76" s="190"/>
      <c r="R76" s="165">
        <f>2400+600</f>
        <v>3000</v>
      </c>
      <c r="S76" s="96"/>
      <c r="T76" s="165"/>
    </row>
    <row r="77" spans="1:20" ht="14.25" customHeight="1" thickBot="1">
      <c r="A77" s="194"/>
      <c r="B77" s="193" t="s">
        <v>180</v>
      </c>
      <c r="C77" s="326" t="s">
        <v>179</v>
      </c>
      <c r="D77" s="327"/>
      <c r="E77" s="328"/>
      <c r="F77" s="117"/>
      <c r="G77" s="124">
        <f t="shared" si="16"/>
        <v>0</v>
      </c>
      <c r="H77" s="178">
        <f t="shared" si="24"/>
        <v>0</v>
      </c>
      <c r="I77" s="140"/>
      <c r="J77" s="96"/>
      <c r="K77" s="96">
        <v>0</v>
      </c>
      <c r="L77" s="96"/>
      <c r="M77" s="165"/>
      <c r="N77" s="124">
        <f t="shared" si="17"/>
        <v>0</v>
      </c>
      <c r="O77" s="178">
        <f t="shared" si="25"/>
        <v>0</v>
      </c>
      <c r="P77" s="140"/>
      <c r="Q77" s="190"/>
      <c r="R77" s="165"/>
      <c r="S77" s="96"/>
      <c r="T77" s="165"/>
    </row>
    <row r="78" spans="1:20" ht="14.25" customHeight="1" thickBot="1">
      <c r="A78" s="192"/>
      <c r="B78" s="193" t="s">
        <v>178</v>
      </c>
      <c r="C78" s="326" t="s">
        <v>177</v>
      </c>
      <c r="D78" s="327"/>
      <c r="E78" s="328"/>
      <c r="F78" s="117"/>
      <c r="G78" s="124">
        <f t="shared" si="16"/>
        <v>171</v>
      </c>
      <c r="H78" s="178">
        <f t="shared" si="24"/>
        <v>171</v>
      </c>
      <c r="I78" s="140"/>
      <c r="J78" s="96">
        <v>171</v>
      </c>
      <c r="K78" s="96">
        <v>0</v>
      </c>
      <c r="L78" s="96"/>
      <c r="M78" s="165">
        <v>0</v>
      </c>
      <c r="N78" s="124">
        <f t="shared" si="17"/>
        <v>0</v>
      </c>
      <c r="O78" s="178">
        <f t="shared" si="25"/>
        <v>0</v>
      </c>
      <c r="P78" s="140"/>
      <c r="Q78" s="190"/>
      <c r="R78" s="165"/>
      <c r="S78" s="96"/>
      <c r="T78" s="165"/>
    </row>
    <row r="79" spans="1:20" ht="17.25" customHeight="1" thickBot="1">
      <c r="A79" s="192"/>
      <c r="B79" s="191" t="s">
        <v>176</v>
      </c>
      <c r="C79" s="326" t="s">
        <v>175</v>
      </c>
      <c r="D79" s="327"/>
      <c r="E79" s="328"/>
      <c r="F79" s="117"/>
      <c r="G79" s="124">
        <f t="shared" si="16"/>
        <v>0</v>
      </c>
      <c r="H79" s="178">
        <f t="shared" si="24"/>
        <v>0</v>
      </c>
      <c r="I79" s="140"/>
      <c r="J79" s="96"/>
      <c r="K79" s="96">
        <v>0</v>
      </c>
      <c r="L79" s="96"/>
      <c r="M79" s="165"/>
      <c r="N79" s="124">
        <f t="shared" si="17"/>
        <v>0</v>
      </c>
      <c r="O79" s="178">
        <f t="shared" si="25"/>
        <v>0</v>
      </c>
      <c r="P79" s="140"/>
      <c r="Q79" s="190"/>
      <c r="R79" s="165"/>
      <c r="S79" s="96"/>
      <c r="T79" s="165"/>
    </row>
    <row r="80" spans="1:20" ht="17.25" customHeight="1" thickBot="1">
      <c r="A80" s="192"/>
      <c r="B80" s="191" t="s">
        <v>174</v>
      </c>
      <c r="C80" s="326" t="s">
        <v>173</v>
      </c>
      <c r="D80" s="327"/>
      <c r="E80" s="328"/>
      <c r="F80" s="117"/>
      <c r="G80" s="124">
        <f t="shared" si="16"/>
        <v>0</v>
      </c>
      <c r="H80" s="178">
        <f t="shared" si="24"/>
        <v>0</v>
      </c>
      <c r="I80" s="140"/>
      <c r="J80" s="96"/>
      <c r="K80" s="96">
        <v>0</v>
      </c>
      <c r="L80" s="96"/>
      <c r="M80" s="165"/>
      <c r="N80" s="124">
        <f t="shared" si="17"/>
        <v>0</v>
      </c>
      <c r="O80" s="178">
        <f t="shared" si="25"/>
        <v>0</v>
      </c>
      <c r="P80" s="140"/>
      <c r="Q80" s="190"/>
      <c r="R80" s="165"/>
      <c r="S80" s="96"/>
      <c r="T80" s="165"/>
    </row>
    <row r="81" spans="1:20" ht="17.25" customHeight="1" thickBot="1">
      <c r="A81" s="189"/>
      <c r="B81" s="188" t="s">
        <v>172</v>
      </c>
      <c r="C81" s="329" t="s">
        <v>171</v>
      </c>
      <c r="D81" s="330"/>
      <c r="E81" s="331"/>
      <c r="F81" s="83"/>
      <c r="G81" s="124">
        <f t="shared" si="16"/>
        <v>33</v>
      </c>
      <c r="H81" s="178">
        <f t="shared" si="24"/>
        <v>33</v>
      </c>
      <c r="I81" s="161"/>
      <c r="J81" s="78"/>
      <c r="K81" s="78">
        <v>33</v>
      </c>
      <c r="L81" s="78"/>
      <c r="M81" s="160"/>
      <c r="N81" s="124">
        <f t="shared" si="17"/>
        <v>0</v>
      </c>
      <c r="O81" s="178">
        <f t="shared" si="25"/>
        <v>0</v>
      </c>
      <c r="P81" s="161"/>
      <c r="Q81" s="78"/>
      <c r="R81" s="160"/>
      <c r="S81" s="78"/>
      <c r="T81" s="160"/>
    </row>
    <row r="82" spans="1:20" ht="15" customHeight="1" thickBot="1">
      <c r="A82" s="150"/>
      <c r="B82" s="187"/>
      <c r="C82" s="186"/>
      <c r="D82" s="186"/>
      <c r="E82" s="186"/>
      <c r="F82" s="185"/>
      <c r="G82" s="184"/>
      <c r="H82" s="183"/>
      <c r="I82" s="183"/>
      <c r="J82" s="183"/>
      <c r="K82" s="183"/>
      <c r="L82" s="183"/>
      <c r="M82" s="182"/>
      <c r="N82" s="184"/>
      <c r="O82" s="183"/>
      <c r="P82" s="183"/>
      <c r="Q82" s="183"/>
      <c r="R82" s="182"/>
      <c r="S82" s="183"/>
      <c r="T82" s="182"/>
    </row>
    <row r="83" spans="1:20" ht="24" customHeight="1" thickBot="1">
      <c r="A83" s="355" t="s">
        <v>59</v>
      </c>
      <c r="B83" s="371" t="s">
        <v>58</v>
      </c>
      <c r="C83" s="372"/>
      <c r="D83" s="372"/>
      <c r="E83" s="373"/>
      <c r="F83" s="355" t="s">
        <v>57</v>
      </c>
      <c r="G83" s="358" t="s">
        <v>99</v>
      </c>
      <c r="H83" s="359"/>
      <c r="I83" s="359"/>
      <c r="J83" s="359"/>
      <c r="K83" s="359"/>
      <c r="L83" s="359"/>
      <c r="M83" s="360"/>
      <c r="N83" s="358" t="s">
        <v>270</v>
      </c>
      <c r="O83" s="359"/>
      <c r="P83" s="359"/>
      <c r="Q83" s="359"/>
      <c r="R83" s="359"/>
      <c r="S83" s="359"/>
      <c r="T83" s="360"/>
    </row>
    <row r="84" spans="1:20" ht="17.25" customHeight="1" thickBot="1">
      <c r="A84" s="356"/>
      <c r="B84" s="374"/>
      <c r="C84" s="375"/>
      <c r="D84" s="375"/>
      <c r="E84" s="376"/>
      <c r="F84" s="356"/>
      <c r="G84" s="396" t="s">
        <v>98</v>
      </c>
      <c r="H84" s="358" t="s">
        <v>97</v>
      </c>
      <c r="I84" s="359"/>
      <c r="J84" s="359"/>
      <c r="K84" s="360"/>
      <c r="L84" s="355" t="s">
        <v>96</v>
      </c>
      <c r="M84" s="355" t="s">
        <v>95</v>
      </c>
      <c r="N84" s="396" t="s">
        <v>98</v>
      </c>
      <c r="O84" s="358" t="s">
        <v>97</v>
      </c>
      <c r="P84" s="359"/>
      <c r="Q84" s="359"/>
      <c r="R84" s="360"/>
      <c r="S84" s="355" t="s">
        <v>96</v>
      </c>
      <c r="T84" s="355" t="s">
        <v>95</v>
      </c>
    </row>
    <row r="85" spans="1:20" ht="27.75" customHeight="1" thickBot="1">
      <c r="A85" s="357"/>
      <c r="B85" s="377"/>
      <c r="C85" s="378"/>
      <c r="D85" s="378"/>
      <c r="E85" s="379"/>
      <c r="F85" s="357"/>
      <c r="G85" s="397"/>
      <c r="H85" s="156" t="s">
        <v>94</v>
      </c>
      <c r="I85" s="156" t="s">
        <v>93</v>
      </c>
      <c r="J85" s="156" t="s">
        <v>92</v>
      </c>
      <c r="K85" s="152" t="s">
        <v>4</v>
      </c>
      <c r="L85" s="357"/>
      <c r="M85" s="357"/>
      <c r="N85" s="397"/>
      <c r="O85" s="155" t="s">
        <v>94</v>
      </c>
      <c r="P85" s="155" t="s">
        <v>93</v>
      </c>
      <c r="Q85" s="155" t="s">
        <v>92</v>
      </c>
      <c r="R85" s="154" t="s">
        <v>4</v>
      </c>
      <c r="S85" s="357"/>
      <c r="T85" s="357"/>
    </row>
    <row r="86" spans="1:20" ht="13.5" customHeight="1" thickBot="1">
      <c r="A86" s="153"/>
      <c r="B86" s="362">
        <v>1</v>
      </c>
      <c r="C86" s="363"/>
      <c r="D86" s="363"/>
      <c r="E86" s="364"/>
      <c r="F86" s="149">
        <v>2</v>
      </c>
      <c r="G86" s="181">
        <v>10</v>
      </c>
      <c r="H86" s="147">
        <v>11</v>
      </c>
      <c r="I86" s="147">
        <v>12</v>
      </c>
      <c r="J86" s="180">
        <v>13</v>
      </c>
      <c r="K86" s="147">
        <v>14</v>
      </c>
      <c r="L86" s="147">
        <v>15</v>
      </c>
      <c r="M86" s="146">
        <v>16</v>
      </c>
      <c r="N86" s="181">
        <v>10</v>
      </c>
      <c r="O86" s="147">
        <v>11</v>
      </c>
      <c r="P86" s="147">
        <v>12</v>
      </c>
      <c r="Q86" s="180">
        <v>13</v>
      </c>
      <c r="R86" s="147">
        <v>14</v>
      </c>
      <c r="S86" s="147">
        <v>15</v>
      </c>
      <c r="T86" s="146">
        <v>16</v>
      </c>
    </row>
    <row r="87" spans="1:20" ht="15" customHeight="1" thickBot="1">
      <c r="A87" s="153">
        <v>4</v>
      </c>
      <c r="B87" s="320" t="s">
        <v>170</v>
      </c>
      <c r="C87" s="321"/>
      <c r="D87" s="321"/>
      <c r="E87" s="322"/>
      <c r="F87" s="64">
        <v>424000</v>
      </c>
      <c r="G87" s="132">
        <f aca="true" t="shared" si="26" ref="G87:G125">+H87+L87+M87</f>
        <v>1229</v>
      </c>
      <c r="H87" s="132">
        <f aca="true" t="shared" si="27" ref="H87:M87">+H88+H89</f>
        <v>1119</v>
      </c>
      <c r="I87" s="132">
        <f t="shared" si="27"/>
        <v>0</v>
      </c>
      <c r="J87" s="132">
        <f t="shared" si="27"/>
        <v>724</v>
      </c>
      <c r="K87" s="132">
        <f t="shared" si="27"/>
        <v>395</v>
      </c>
      <c r="L87" s="132">
        <f t="shared" si="27"/>
        <v>0</v>
      </c>
      <c r="M87" s="132">
        <f t="shared" si="27"/>
        <v>110</v>
      </c>
      <c r="N87" s="132">
        <f aca="true" t="shared" si="28" ref="N87:N125">+O87+S87+T87</f>
        <v>6652</v>
      </c>
      <c r="O87" s="132">
        <f aca="true" t="shared" si="29" ref="O87:T87">+O88+O89</f>
        <v>6652</v>
      </c>
      <c r="P87" s="132">
        <f t="shared" si="29"/>
        <v>0</v>
      </c>
      <c r="Q87" s="132">
        <f t="shared" si="29"/>
        <v>0</v>
      </c>
      <c r="R87" s="132">
        <f t="shared" si="29"/>
        <v>6652</v>
      </c>
      <c r="S87" s="132">
        <f t="shared" si="29"/>
        <v>0</v>
      </c>
      <c r="T87" s="132">
        <f t="shared" si="29"/>
        <v>0</v>
      </c>
    </row>
    <row r="88" spans="1:20" ht="13.5" customHeight="1" thickBot="1">
      <c r="A88" s="137"/>
      <c r="B88" s="142" t="s">
        <v>30</v>
      </c>
      <c r="C88" s="345" t="s">
        <v>169</v>
      </c>
      <c r="D88" s="346"/>
      <c r="E88" s="347"/>
      <c r="F88" s="172"/>
      <c r="G88" s="64">
        <f t="shared" si="26"/>
        <v>913</v>
      </c>
      <c r="H88" s="178">
        <f>+I88+J88+K88</f>
        <v>803</v>
      </c>
      <c r="I88" s="172"/>
      <c r="J88" s="104">
        <v>724</v>
      </c>
      <c r="K88" s="104">
        <v>79</v>
      </c>
      <c r="L88" s="104"/>
      <c r="M88" s="179">
        <v>110</v>
      </c>
      <c r="N88" s="64">
        <f t="shared" si="28"/>
        <v>2212</v>
      </c>
      <c r="O88" s="178">
        <f>+P88+Q88+R88</f>
        <v>2212</v>
      </c>
      <c r="P88" s="172"/>
      <c r="Q88" s="104"/>
      <c r="R88" s="179">
        <f>340+1000+872</f>
        <v>2212</v>
      </c>
      <c r="S88" s="104"/>
      <c r="T88" s="179"/>
    </row>
    <row r="89" spans="1:20" ht="15" customHeight="1" thickBot="1">
      <c r="A89" s="136"/>
      <c r="B89" s="144" t="s">
        <v>168</v>
      </c>
      <c r="C89" s="351" t="s">
        <v>167</v>
      </c>
      <c r="D89" s="352"/>
      <c r="E89" s="353"/>
      <c r="F89" s="161"/>
      <c r="G89" s="64">
        <f t="shared" si="26"/>
        <v>316</v>
      </c>
      <c r="H89" s="178">
        <f>+I89+J89+K89</f>
        <v>316</v>
      </c>
      <c r="I89" s="161"/>
      <c r="J89" s="78">
        <v>0</v>
      </c>
      <c r="K89" s="78">
        <v>316</v>
      </c>
      <c r="L89" s="78"/>
      <c r="M89" s="160"/>
      <c r="N89" s="64">
        <f t="shared" si="28"/>
        <v>4440</v>
      </c>
      <c r="O89" s="178">
        <f>+P89+Q89+R89</f>
        <v>4440</v>
      </c>
      <c r="P89" s="161"/>
      <c r="Q89" s="78"/>
      <c r="R89" s="160">
        <f>4200+240</f>
        <v>4440</v>
      </c>
      <c r="S89" s="78"/>
      <c r="T89" s="160"/>
    </row>
    <row r="90" spans="1:20" ht="15.75" customHeight="1" thickBot="1">
      <c r="A90" s="75">
        <v>5</v>
      </c>
      <c r="B90" s="335" t="s">
        <v>166</v>
      </c>
      <c r="C90" s="336"/>
      <c r="D90" s="336"/>
      <c r="E90" s="337"/>
      <c r="F90" s="124">
        <v>425000</v>
      </c>
      <c r="G90" s="132">
        <f t="shared" si="26"/>
        <v>1918</v>
      </c>
      <c r="H90" s="177">
        <f aca="true" t="shared" si="30" ref="H90:M90">+H91+H92+H93</f>
        <v>1731</v>
      </c>
      <c r="I90" s="177">
        <f t="shared" si="30"/>
        <v>0</v>
      </c>
      <c r="J90" s="177">
        <f t="shared" si="30"/>
        <v>178</v>
      </c>
      <c r="K90" s="177">
        <f t="shared" si="30"/>
        <v>1553</v>
      </c>
      <c r="L90" s="177">
        <f t="shared" si="30"/>
        <v>0</v>
      </c>
      <c r="M90" s="177">
        <f t="shared" si="30"/>
        <v>187</v>
      </c>
      <c r="N90" s="132">
        <f t="shared" si="28"/>
        <v>29829</v>
      </c>
      <c r="O90" s="177">
        <f aca="true" t="shared" si="31" ref="O90:T90">+O91+O92+O93</f>
        <v>29829</v>
      </c>
      <c r="P90" s="177">
        <f t="shared" si="31"/>
        <v>1292</v>
      </c>
      <c r="Q90" s="177">
        <f t="shared" si="31"/>
        <v>0</v>
      </c>
      <c r="R90" s="177">
        <f t="shared" si="31"/>
        <v>28537</v>
      </c>
      <c r="S90" s="177">
        <f t="shared" si="31"/>
        <v>0</v>
      </c>
      <c r="T90" s="177">
        <f t="shared" si="31"/>
        <v>0</v>
      </c>
    </row>
    <row r="91" spans="1:20" ht="16.5" customHeight="1" thickBot="1">
      <c r="A91" s="137"/>
      <c r="B91" s="142" t="s">
        <v>165</v>
      </c>
      <c r="C91" s="345" t="s">
        <v>164</v>
      </c>
      <c r="D91" s="346"/>
      <c r="E91" s="347"/>
      <c r="F91" s="137"/>
      <c r="G91" s="64">
        <f t="shared" si="26"/>
        <v>196</v>
      </c>
      <c r="H91" s="91">
        <f>+I91+J91+K91</f>
        <v>178</v>
      </c>
      <c r="I91" s="137">
        <v>0</v>
      </c>
      <c r="J91" s="176">
        <v>178</v>
      </c>
      <c r="K91" s="104">
        <v>0</v>
      </c>
      <c r="L91" s="104">
        <v>0</v>
      </c>
      <c r="M91" s="175">
        <v>18</v>
      </c>
      <c r="N91" s="64">
        <f t="shared" si="28"/>
        <v>3840</v>
      </c>
      <c r="O91" s="91">
        <f>+P91+Q91+R91</f>
        <v>3840</v>
      </c>
      <c r="P91" s="137"/>
      <c r="Q91" s="176"/>
      <c r="R91" s="175">
        <f>600+960+600+720+960</f>
        <v>3840</v>
      </c>
      <c r="S91" s="101"/>
      <c r="T91" s="175"/>
    </row>
    <row r="92" spans="1:20" ht="16.5" customHeight="1" thickBot="1">
      <c r="A92" s="140"/>
      <c r="B92" s="145" t="s">
        <v>163</v>
      </c>
      <c r="C92" s="314" t="s">
        <v>162</v>
      </c>
      <c r="D92" s="315"/>
      <c r="E92" s="316"/>
      <c r="F92" s="140"/>
      <c r="G92" s="64">
        <f t="shared" si="26"/>
        <v>1722</v>
      </c>
      <c r="H92" s="91">
        <f>+I92+J92+K92</f>
        <v>1553</v>
      </c>
      <c r="I92" s="140">
        <v>0</v>
      </c>
      <c r="J92" s="139"/>
      <c r="K92" s="96">
        <f>1425+128</f>
        <v>1553</v>
      </c>
      <c r="L92" s="96"/>
      <c r="M92" s="165">
        <v>169</v>
      </c>
      <c r="N92" s="64">
        <f t="shared" si="28"/>
        <v>25989</v>
      </c>
      <c r="O92" s="91">
        <f>+P92+Q92+R92</f>
        <v>25989</v>
      </c>
      <c r="P92" s="140">
        <v>1292</v>
      </c>
      <c r="Q92" s="139"/>
      <c r="R92" s="165">
        <f>8822+1800+480+420+4055+8400+720</f>
        <v>24697</v>
      </c>
      <c r="S92" s="96"/>
      <c r="T92" s="165"/>
    </row>
    <row r="93" spans="1:20" ht="15" customHeight="1" thickBot="1">
      <c r="A93" s="136"/>
      <c r="B93" s="144" t="s">
        <v>161</v>
      </c>
      <c r="C93" s="317" t="s">
        <v>160</v>
      </c>
      <c r="D93" s="318"/>
      <c r="E93" s="319"/>
      <c r="F93" s="136"/>
      <c r="G93" s="64">
        <f t="shared" si="26"/>
        <v>0</v>
      </c>
      <c r="H93" s="91">
        <f>+I93+J93+K93</f>
        <v>0</v>
      </c>
      <c r="I93" s="136"/>
      <c r="J93" s="135"/>
      <c r="K93" s="110">
        <v>0</v>
      </c>
      <c r="L93" s="110"/>
      <c r="M93" s="174"/>
      <c r="N93" s="64">
        <f t="shared" si="28"/>
        <v>0</v>
      </c>
      <c r="O93" s="91">
        <f>+P93+Q93+R93</f>
        <v>0</v>
      </c>
      <c r="P93" s="136"/>
      <c r="Q93" s="135"/>
      <c r="R93" s="174"/>
      <c r="S93" s="110"/>
      <c r="T93" s="174"/>
    </row>
    <row r="94" spans="1:20" ht="15" customHeight="1" thickBot="1">
      <c r="A94" s="173">
        <v>6</v>
      </c>
      <c r="B94" s="335" t="s">
        <v>159</v>
      </c>
      <c r="C94" s="336"/>
      <c r="D94" s="336"/>
      <c r="E94" s="337"/>
      <c r="F94" s="64">
        <v>426000</v>
      </c>
      <c r="G94" s="132">
        <f t="shared" si="26"/>
        <v>96845</v>
      </c>
      <c r="H94" s="131">
        <f>+I94+J94+K94</f>
        <v>7997</v>
      </c>
      <c r="I94" s="131">
        <f>+I95+I98+I99+I100+I103+I106+I107+I121+I125</f>
        <v>0</v>
      </c>
      <c r="J94" s="131">
        <f>+J95+J98+J99+J100+J103+J106+J107+J121+J125</f>
        <v>149</v>
      </c>
      <c r="K94" s="131">
        <f>+K95+K98+K99+K100+K103+K106+K107+K121+K125</f>
        <v>7848</v>
      </c>
      <c r="L94" s="131">
        <f>+L95+L98+L99+L100+L103+L106+L107+L121+L125</f>
        <v>59232</v>
      </c>
      <c r="M94" s="131">
        <f>+M95+M98+M99+M100+M103+M106+M107+M121+M125</f>
        <v>29616</v>
      </c>
      <c r="N94" s="132">
        <f t="shared" si="28"/>
        <v>458690</v>
      </c>
      <c r="O94" s="131">
        <f>+P94+Q94+R94</f>
        <v>458690</v>
      </c>
      <c r="P94" s="131">
        <f>+P95+P98+P99+P100+P103+P106+P107+P121+P125</f>
        <v>0</v>
      </c>
      <c r="Q94" s="131">
        <f>+Q95+Q98+Q99+Q100+Q103+Q106+Q107+Q121+Q125</f>
        <v>0</v>
      </c>
      <c r="R94" s="131">
        <f>+R95+R98+R99+R100+R103+R106+R107+R121+R125</f>
        <v>458690</v>
      </c>
      <c r="S94" s="131">
        <f>+S95+S98+S99+S100+S103+S106+S107+S121+S125</f>
        <v>0</v>
      </c>
      <c r="T94" s="131">
        <f>+T95+T98+T99+T100+T103+T106+T107+T121+T125</f>
        <v>0</v>
      </c>
    </row>
    <row r="95" spans="1:20" ht="15" customHeight="1" thickBot="1">
      <c r="A95" s="171"/>
      <c r="B95" s="172" t="s">
        <v>13</v>
      </c>
      <c r="C95" s="345" t="s">
        <v>158</v>
      </c>
      <c r="D95" s="346"/>
      <c r="E95" s="347"/>
      <c r="F95" s="171"/>
      <c r="G95" s="64">
        <f t="shared" si="26"/>
        <v>243</v>
      </c>
      <c r="H95" s="170">
        <f aca="true" t="shared" si="32" ref="H95:M95">+H96+H97</f>
        <v>243</v>
      </c>
      <c r="I95" s="170">
        <f t="shared" si="32"/>
        <v>0</v>
      </c>
      <c r="J95" s="170">
        <f t="shared" si="32"/>
        <v>149</v>
      </c>
      <c r="K95" s="170">
        <f t="shared" si="32"/>
        <v>94</v>
      </c>
      <c r="L95" s="170">
        <f t="shared" si="32"/>
        <v>0</v>
      </c>
      <c r="M95" s="170">
        <f t="shared" si="32"/>
        <v>0</v>
      </c>
      <c r="N95" s="64">
        <f t="shared" si="28"/>
        <v>4960</v>
      </c>
      <c r="O95" s="170">
        <f aca="true" t="shared" si="33" ref="O95:T95">+O96+O97</f>
        <v>4960</v>
      </c>
      <c r="P95" s="170">
        <f t="shared" si="33"/>
        <v>0</v>
      </c>
      <c r="Q95" s="170">
        <f t="shared" si="33"/>
        <v>0</v>
      </c>
      <c r="R95" s="170">
        <f t="shared" si="33"/>
        <v>4960</v>
      </c>
      <c r="S95" s="170">
        <f t="shared" si="33"/>
        <v>0</v>
      </c>
      <c r="T95" s="170">
        <f t="shared" si="33"/>
        <v>0</v>
      </c>
    </row>
    <row r="96" spans="1:20" ht="15" customHeight="1" thickBot="1">
      <c r="A96" s="140"/>
      <c r="B96" s="140"/>
      <c r="C96" s="168" t="s">
        <v>157</v>
      </c>
      <c r="D96" s="361" t="s">
        <v>156</v>
      </c>
      <c r="E96" s="316"/>
      <c r="F96" s="140"/>
      <c r="G96" s="64">
        <f t="shared" si="26"/>
        <v>94</v>
      </c>
      <c r="H96" s="140">
        <f aca="true" t="shared" si="34" ref="H96:H125">+I96+J96+K96</f>
        <v>94</v>
      </c>
      <c r="I96" s="140"/>
      <c r="J96" s="96"/>
      <c r="K96" s="96">
        <v>94</v>
      </c>
      <c r="L96" s="96"/>
      <c r="M96" s="165"/>
      <c r="N96" s="64">
        <f t="shared" si="28"/>
        <v>4960</v>
      </c>
      <c r="O96" s="140">
        <f aca="true" t="shared" si="35" ref="O96:O125">+P96+Q96+R96</f>
        <v>4960</v>
      </c>
      <c r="P96" s="140"/>
      <c r="Q96" s="96"/>
      <c r="R96" s="165">
        <f>3460+1500</f>
        <v>4960</v>
      </c>
      <c r="S96" s="96"/>
      <c r="T96" s="165"/>
    </row>
    <row r="97" spans="1:20" ht="15" customHeight="1" thickBot="1">
      <c r="A97" s="140"/>
      <c r="B97" s="169"/>
      <c r="C97" s="168" t="s">
        <v>155</v>
      </c>
      <c r="D97" s="361" t="s">
        <v>154</v>
      </c>
      <c r="E97" s="316"/>
      <c r="F97" s="140"/>
      <c r="G97" s="64">
        <f t="shared" si="26"/>
        <v>149</v>
      </c>
      <c r="H97" s="140">
        <f t="shared" si="34"/>
        <v>149</v>
      </c>
      <c r="I97" s="140"/>
      <c r="J97" s="96">
        <v>149</v>
      </c>
      <c r="K97" s="96">
        <v>0</v>
      </c>
      <c r="L97" s="96"/>
      <c r="M97" s="165"/>
      <c r="N97" s="64">
        <f t="shared" si="28"/>
        <v>0</v>
      </c>
      <c r="O97" s="140">
        <f t="shared" si="35"/>
        <v>0</v>
      </c>
      <c r="P97" s="140"/>
      <c r="Q97" s="96"/>
      <c r="R97" s="165"/>
      <c r="S97" s="96"/>
      <c r="T97" s="165"/>
    </row>
    <row r="98" spans="1:20" ht="15" customHeight="1" thickBot="1">
      <c r="A98" s="140"/>
      <c r="B98" s="140" t="s">
        <v>11</v>
      </c>
      <c r="C98" s="354" t="s">
        <v>153</v>
      </c>
      <c r="D98" s="312"/>
      <c r="E98" s="313"/>
      <c r="F98" s="140"/>
      <c r="G98" s="64">
        <f t="shared" si="26"/>
        <v>0</v>
      </c>
      <c r="H98" s="162">
        <f t="shared" si="34"/>
        <v>0</v>
      </c>
      <c r="I98" s="140"/>
      <c r="J98" s="96"/>
      <c r="K98" s="96">
        <v>0</v>
      </c>
      <c r="L98" s="96"/>
      <c r="M98" s="165"/>
      <c r="N98" s="64">
        <f t="shared" si="28"/>
        <v>0</v>
      </c>
      <c r="O98" s="162">
        <f t="shared" si="35"/>
        <v>0</v>
      </c>
      <c r="P98" s="140"/>
      <c r="Q98" s="96"/>
      <c r="R98" s="165"/>
      <c r="S98" s="96"/>
      <c r="T98" s="165"/>
    </row>
    <row r="99" spans="1:20" ht="15" customHeight="1" thickBot="1">
      <c r="A99" s="140"/>
      <c r="B99" s="140" t="s">
        <v>152</v>
      </c>
      <c r="C99" s="354" t="s">
        <v>151</v>
      </c>
      <c r="D99" s="312"/>
      <c r="E99" s="313"/>
      <c r="F99" s="140"/>
      <c r="G99" s="64">
        <f t="shared" si="26"/>
        <v>36</v>
      </c>
      <c r="H99" s="162">
        <f t="shared" si="34"/>
        <v>36</v>
      </c>
      <c r="I99" s="140"/>
      <c r="J99" s="96"/>
      <c r="K99" s="96">
        <v>36</v>
      </c>
      <c r="L99" s="96"/>
      <c r="M99" s="165"/>
      <c r="N99" s="64">
        <f t="shared" si="28"/>
        <v>0</v>
      </c>
      <c r="O99" s="162">
        <f t="shared" si="35"/>
        <v>0</v>
      </c>
      <c r="P99" s="140"/>
      <c r="Q99" s="96"/>
      <c r="R99" s="165"/>
      <c r="S99" s="96"/>
      <c r="T99" s="165"/>
    </row>
    <row r="100" spans="1:20" ht="15" customHeight="1" thickBot="1">
      <c r="A100" s="140"/>
      <c r="B100" s="140" t="s">
        <v>150</v>
      </c>
      <c r="C100" s="354" t="s">
        <v>149</v>
      </c>
      <c r="D100" s="312"/>
      <c r="E100" s="313"/>
      <c r="F100" s="140"/>
      <c r="G100" s="64">
        <f t="shared" si="26"/>
        <v>3992</v>
      </c>
      <c r="H100" s="162">
        <f t="shared" si="34"/>
        <v>3992</v>
      </c>
      <c r="I100" s="162"/>
      <c r="J100" s="162"/>
      <c r="K100" s="162">
        <f>+K101+K102</f>
        <v>3992</v>
      </c>
      <c r="L100" s="162">
        <f>+L101+L102</f>
        <v>0</v>
      </c>
      <c r="M100" s="162">
        <f>+M101+M102</f>
        <v>0</v>
      </c>
      <c r="N100" s="64">
        <f t="shared" si="28"/>
        <v>33155</v>
      </c>
      <c r="O100" s="162">
        <f t="shared" si="35"/>
        <v>33155</v>
      </c>
      <c r="P100" s="162">
        <f>+P101+P102</f>
        <v>0</v>
      </c>
      <c r="Q100" s="162"/>
      <c r="R100" s="162">
        <f>+R101+R102</f>
        <v>33155</v>
      </c>
      <c r="S100" s="162">
        <f>+T100+U100+V100</f>
        <v>0</v>
      </c>
      <c r="T100" s="162">
        <f>+U100+V100+W100</f>
        <v>0</v>
      </c>
    </row>
    <row r="101" spans="1:20" ht="15.75" customHeight="1" thickBot="1">
      <c r="A101" s="140"/>
      <c r="B101" s="140"/>
      <c r="C101" s="118" t="s">
        <v>148</v>
      </c>
      <c r="D101" s="311" t="s">
        <v>147</v>
      </c>
      <c r="E101" s="313"/>
      <c r="F101" s="140"/>
      <c r="G101" s="64">
        <f t="shared" si="26"/>
        <v>3992</v>
      </c>
      <c r="H101" s="162">
        <f t="shared" si="34"/>
        <v>3992</v>
      </c>
      <c r="I101" s="140"/>
      <c r="J101" s="96"/>
      <c r="K101" s="96">
        <v>3992</v>
      </c>
      <c r="L101" s="96"/>
      <c r="M101" s="165"/>
      <c r="N101" s="64">
        <f t="shared" si="28"/>
        <v>33155</v>
      </c>
      <c r="O101" s="162">
        <f t="shared" si="35"/>
        <v>33155</v>
      </c>
      <c r="P101" s="140"/>
      <c r="Q101" s="96"/>
      <c r="R101" s="165">
        <v>33155</v>
      </c>
      <c r="S101" s="96"/>
      <c r="T101" s="165"/>
    </row>
    <row r="102" spans="1:20" ht="15" customHeight="1" thickBot="1">
      <c r="A102" s="140"/>
      <c r="B102" s="140"/>
      <c r="C102" s="118" t="s">
        <v>146</v>
      </c>
      <c r="D102" s="311" t="s">
        <v>145</v>
      </c>
      <c r="E102" s="313"/>
      <c r="F102" s="140"/>
      <c r="G102" s="64">
        <f t="shared" si="26"/>
        <v>0</v>
      </c>
      <c r="H102" s="162">
        <f t="shared" si="34"/>
        <v>0</v>
      </c>
      <c r="I102" s="140"/>
      <c r="J102" s="96"/>
      <c r="K102" s="96">
        <v>0</v>
      </c>
      <c r="L102" s="96"/>
      <c r="M102" s="165"/>
      <c r="N102" s="64">
        <f t="shared" si="28"/>
        <v>0</v>
      </c>
      <c r="O102" s="162">
        <f t="shared" si="35"/>
        <v>0</v>
      </c>
      <c r="P102" s="140"/>
      <c r="Q102" s="96"/>
      <c r="R102" s="260"/>
      <c r="S102" s="96"/>
      <c r="T102" s="165"/>
    </row>
    <row r="103" spans="1:20" ht="15" customHeight="1" thickBot="1">
      <c r="A103" s="140"/>
      <c r="B103" s="140" t="s">
        <v>144</v>
      </c>
      <c r="C103" s="354" t="s">
        <v>143</v>
      </c>
      <c r="D103" s="312"/>
      <c r="E103" s="313"/>
      <c r="F103" s="140"/>
      <c r="G103" s="64">
        <f t="shared" si="26"/>
        <v>87</v>
      </c>
      <c r="H103" s="162">
        <f t="shared" si="34"/>
        <v>87</v>
      </c>
      <c r="I103" s="162"/>
      <c r="J103" s="162"/>
      <c r="K103" s="162">
        <f>+K104+K105</f>
        <v>87</v>
      </c>
      <c r="L103" s="162">
        <f>+L104+L105</f>
        <v>0</v>
      </c>
      <c r="M103" s="162">
        <f>+M104+M105</f>
        <v>0</v>
      </c>
      <c r="N103" s="64">
        <f t="shared" si="28"/>
        <v>15637</v>
      </c>
      <c r="O103" s="162">
        <f t="shared" si="35"/>
        <v>15637</v>
      </c>
      <c r="P103" s="162"/>
      <c r="Q103" s="162">
        <f>+Q104+Q105</f>
        <v>0</v>
      </c>
      <c r="R103" s="261">
        <f>+R104+R105</f>
        <v>15637</v>
      </c>
      <c r="S103" s="162">
        <v>0</v>
      </c>
      <c r="T103" s="162">
        <f>+T104+T105</f>
        <v>0</v>
      </c>
    </row>
    <row r="104" spans="1:20" ht="15" customHeight="1" thickBot="1">
      <c r="A104" s="140"/>
      <c r="B104" s="140"/>
      <c r="C104" s="118" t="s">
        <v>142</v>
      </c>
      <c r="D104" s="311" t="s">
        <v>141</v>
      </c>
      <c r="E104" s="313"/>
      <c r="F104" s="140"/>
      <c r="G104" s="64">
        <f t="shared" si="26"/>
        <v>0</v>
      </c>
      <c r="H104" s="162">
        <f t="shared" si="34"/>
        <v>0</v>
      </c>
      <c r="I104" s="140"/>
      <c r="J104" s="96"/>
      <c r="K104" s="96">
        <v>0</v>
      </c>
      <c r="L104" s="96"/>
      <c r="M104" s="165"/>
      <c r="N104" s="64">
        <f t="shared" si="28"/>
        <v>12877</v>
      </c>
      <c r="O104" s="162">
        <f t="shared" si="35"/>
        <v>12877</v>
      </c>
      <c r="P104" s="140"/>
      <c r="Q104" s="96"/>
      <c r="R104" s="260">
        <v>12877</v>
      </c>
      <c r="S104" s="96"/>
      <c r="T104" s="165"/>
    </row>
    <row r="105" spans="1:20" ht="15" customHeight="1" thickBot="1">
      <c r="A105" s="140"/>
      <c r="B105" s="140"/>
      <c r="C105" s="118" t="s">
        <v>140</v>
      </c>
      <c r="D105" s="311" t="s">
        <v>139</v>
      </c>
      <c r="E105" s="313"/>
      <c r="F105" s="140"/>
      <c r="G105" s="64">
        <f t="shared" si="26"/>
        <v>87</v>
      </c>
      <c r="H105" s="162">
        <f t="shared" si="34"/>
        <v>87</v>
      </c>
      <c r="I105" s="140"/>
      <c r="J105" s="96"/>
      <c r="K105" s="96">
        <v>87</v>
      </c>
      <c r="L105" s="96"/>
      <c r="M105" s="165"/>
      <c r="N105" s="64">
        <f t="shared" si="28"/>
        <v>2760</v>
      </c>
      <c r="O105" s="162">
        <f t="shared" si="35"/>
        <v>2760</v>
      </c>
      <c r="P105" s="140"/>
      <c r="Q105" s="96"/>
      <c r="R105" s="260">
        <v>2760</v>
      </c>
      <c r="S105" s="96"/>
      <c r="T105" s="165"/>
    </row>
    <row r="106" spans="1:20" ht="15" customHeight="1" thickBot="1">
      <c r="A106" s="140"/>
      <c r="B106" s="140" t="s">
        <v>138</v>
      </c>
      <c r="C106" s="354" t="s">
        <v>137</v>
      </c>
      <c r="D106" s="312"/>
      <c r="E106" s="313"/>
      <c r="F106" s="140"/>
      <c r="G106" s="64">
        <f t="shared" si="26"/>
        <v>213</v>
      </c>
      <c r="H106" s="162">
        <f t="shared" si="34"/>
        <v>213</v>
      </c>
      <c r="I106" s="140">
        <v>0</v>
      </c>
      <c r="J106" s="96"/>
      <c r="K106" s="96">
        <v>213</v>
      </c>
      <c r="L106" s="96"/>
      <c r="M106" s="165"/>
      <c r="N106" s="64">
        <f t="shared" si="28"/>
        <v>1930</v>
      </c>
      <c r="O106" s="162">
        <f t="shared" si="35"/>
        <v>1930</v>
      </c>
      <c r="P106" s="140"/>
      <c r="Q106" s="96"/>
      <c r="R106" s="260">
        <f>1450+480</f>
        <v>1930</v>
      </c>
      <c r="S106" s="96"/>
      <c r="T106" s="165"/>
    </row>
    <row r="107" spans="1:20" ht="15" customHeight="1" thickBot="1">
      <c r="A107" s="140"/>
      <c r="B107" s="140" t="s">
        <v>136</v>
      </c>
      <c r="C107" s="348" t="s">
        <v>135</v>
      </c>
      <c r="D107" s="349"/>
      <c r="E107" s="350"/>
      <c r="F107" s="169"/>
      <c r="G107" s="64">
        <f t="shared" si="26"/>
        <v>89942</v>
      </c>
      <c r="H107" s="162">
        <f t="shared" si="34"/>
        <v>1094</v>
      </c>
      <c r="I107" s="162">
        <f>+I108+I109+I110+I111+I112+I113+I114+I115+I116+I117</f>
        <v>0</v>
      </c>
      <c r="J107" s="162"/>
      <c r="K107" s="162">
        <f>+K108+K109+K110+K111+K112+K113+K114+K115+K116+K117</f>
        <v>1094</v>
      </c>
      <c r="L107" s="162">
        <f>+L108+L109+L110+L111+L112+L113+L114+L115+L116+L117</f>
        <v>59232</v>
      </c>
      <c r="M107" s="162">
        <f>+M108+M109+M110+M111+M112+M113+M114+M115+M116+M117</f>
        <v>29616</v>
      </c>
      <c r="N107" s="64">
        <f t="shared" si="28"/>
        <v>234446</v>
      </c>
      <c r="O107" s="162">
        <f t="shared" si="35"/>
        <v>234446</v>
      </c>
      <c r="P107" s="162">
        <f>+P108+P109+P110+P111+P112+P113+P114+P115+P116+P117</f>
        <v>0</v>
      </c>
      <c r="Q107" s="162">
        <f>+Q108+Q109+Q110+Q111+Q112+Q113+Q114+Q115+Q116+Q117</f>
        <v>0</v>
      </c>
      <c r="R107" s="261">
        <f>+R108+R109+R110+R111+R112+R113+R114+R115+R116+R117</f>
        <v>234446</v>
      </c>
      <c r="S107" s="162">
        <f>+T107+U107+V107</f>
        <v>0</v>
      </c>
      <c r="T107" s="162">
        <f>+U107+V107+W107</f>
        <v>0</v>
      </c>
    </row>
    <row r="108" spans="1:20" ht="15" customHeight="1" thickBot="1">
      <c r="A108" s="140"/>
      <c r="B108" s="140"/>
      <c r="C108" s="168" t="s">
        <v>134</v>
      </c>
      <c r="D108" s="311" t="s">
        <v>133</v>
      </c>
      <c r="E108" s="313"/>
      <c r="F108" s="140"/>
      <c r="G108" s="64">
        <f t="shared" si="26"/>
        <v>0</v>
      </c>
      <c r="H108" s="162">
        <f t="shared" si="34"/>
        <v>0</v>
      </c>
      <c r="I108" s="140"/>
      <c r="J108" s="96"/>
      <c r="K108" s="96">
        <v>0</v>
      </c>
      <c r="L108" s="96"/>
      <c r="M108" s="165"/>
      <c r="N108" s="64">
        <f t="shared" si="28"/>
        <v>0</v>
      </c>
      <c r="O108" s="162">
        <f t="shared" si="35"/>
        <v>0</v>
      </c>
      <c r="P108" s="140"/>
      <c r="Q108" s="96"/>
      <c r="R108" s="260"/>
      <c r="S108" s="96"/>
      <c r="T108" s="165"/>
    </row>
    <row r="109" spans="1:20" ht="15" customHeight="1" thickBot="1">
      <c r="A109" s="140"/>
      <c r="B109" s="140"/>
      <c r="C109" s="168" t="s">
        <v>132</v>
      </c>
      <c r="D109" s="311" t="s">
        <v>131</v>
      </c>
      <c r="E109" s="313"/>
      <c r="F109" s="140"/>
      <c r="G109" s="64">
        <f t="shared" si="26"/>
        <v>198</v>
      </c>
      <c r="H109" s="162">
        <f t="shared" si="34"/>
        <v>198</v>
      </c>
      <c r="I109" s="140"/>
      <c r="J109" s="96"/>
      <c r="K109" s="96">
        <v>198</v>
      </c>
      <c r="L109" s="96"/>
      <c r="M109" s="165"/>
      <c r="N109" s="64">
        <f t="shared" si="28"/>
        <v>78141</v>
      </c>
      <c r="O109" s="162">
        <f t="shared" si="35"/>
        <v>78141</v>
      </c>
      <c r="P109" s="140"/>
      <c r="Q109" s="96"/>
      <c r="R109" s="260">
        <f>67541+3700+7200+240-540</f>
        <v>78141</v>
      </c>
      <c r="S109" s="96"/>
      <c r="T109" s="165"/>
    </row>
    <row r="110" spans="1:20" ht="15" customHeight="1" thickBot="1">
      <c r="A110" s="140"/>
      <c r="B110" s="140"/>
      <c r="C110" s="168" t="s">
        <v>130</v>
      </c>
      <c r="D110" s="311" t="s">
        <v>129</v>
      </c>
      <c r="E110" s="313"/>
      <c r="F110" s="140"/>
      <c r="G110" s="64">
        <f t="shared" si="26"/>
        <v>0</v>
      </c>
      <c r="H110" s="162">
        <f t="shared" si="34"/>
        <v>0</v>
      </c>
      <c r="I110" s="140"/>
      <c r="J110" s="96"/>
      <c r="K110" s="96">
        <v>0</v>
      </c>
      <c r="L110" s="96"/>
      <c r="M110" s="165"/>
      <c r="N110" s="64">
        <f t="shared" si="28"/>
        <v>0</v>
      </c>
      <c r="O110" s="162">
        <f t="shared" si="35"/>
        <v>0</v>
      </c>
      <c r="P110" s="140"/>
      <c r="Q110" s="96"/>
      <c r="R110" s="260"/>
      <c r="S110" s="96"/>
      <c r="T110" s="165"/>
    </row>
    <row r="111" spans="1:20" ht="15" customHeight="1" thickBot="1">
      <c r="A111" s="140"/>
      <c r="B111" s="140"/>
      <c r="C111" s="168" t="s">
        <v>128</v>
      </c>
      <c r="D111" s="311" t="s">
        <v>127</v>
      </c>
      <c r="E111" s="313"/>
      <c r="F111" s="140"/>
      <c r="G111" s="64">
        <f t="shared" si="26"/>
        <v>0</v>
      </c>
      <c r="H111" s="162">
        <f t="shared" si="34"/>
        <v>0</v>
      </c>
      <c r="I111" s="140"/>
      <c r="J111" s="96"/>
      <c r="K111" s="96">
        <v>0</v>
      </c>
      <c r="L111" s="96"/>
      <c r="M111" s="165"/>
      <c r="N111" s="64">
        <f t="shared" si="28"/>
        <v>0</v>
      </c>
      <c r="O111" s="162">
        <f t="shared" si="35"/>
        <v>0</v>
      </c>
      <c r="P111" s="140"/>
      <c r="Q111" s="96"/>
      <c r="R111" s="260"/>
      <c r="S111" s="96"/>
      <c r="T111" s="165"/>
    </row>
    <row r="112" spans="1:20" ht="15" customHeight="1" thickBot="1">
      <c r="A112" s="140"/>
      <c r="B112" s="140"/>
      <c r="C112" s="168" t="s">
        <v>126</v>
      </c>
      <c r="D112" s="311" t="s">
        <v>125</v>
      </c>
      <c r="E112" s="313"/>
      <c r="F112" s="140"/>
      <c r="G112" s="64">
        <f t="shared" si="26"/>
        <v>0</v>
      </c>
      <c r="H112" s="162">
        <f t="shared" si="34"/>
        <v>0</v>
      </c>
      <c r="I112" s="140"/>
      <c r="J112" s="96"/>
      <c r="K112" s="96">
        <v>0</v>
      </c>
      <c r="L112" s="96"/>
      <c r="M112" s="165"/>
      <c r="N112" s="64">
        <f t="shared" si="28"/>
        <v>8109</v>
      </c>
      <c r="O112" s="162">
        <f t="shared" si="35"/>
        <v>8109</v>
      </c>
      <c r="P112" s="140"/>
      <c r="Q112" s="96"/>
      <c r="R112" s="260">
        <v>8109</v>
      </c>
      <c r="S112" s="96"/>
      <c r="T112" s="165"/>
    </row>
    <row r="113" spans="1:20" ht="15" customHeight="1" thickBot="1">
      <c r="A113" s="140"/>
      <c r="B113" s="140"/>
      <c r="C113" s="168" t="s">
        <v>124</v>
      </c>
      <c r="D113" s="311" t="s">
        <v>123</v>
      </c>
      <c r="E113" s="313"/>
      <c r="F113" s="140"/>
      <c r="G113" s="64">
        <f t="shared" si="26"/>
        <v>896</v>
      </c>
      <c r="H113" s="162">
        <f t="shared" si="34"/>
        <v>896</v>
      </c>
      <c r="I113" s="140">
        <v>0</v>
      </c>
      <c r="J113" s="96"/>
      <c r="K113" s="96">
        <v>896</v>
      </c>
      <c r="L113" s="96"/>
      <c r="M113" s="165"/>
      <c r="N113" s="64">
        <f t="shared" si="28"/>
        <v>42176</v>
      </c>
      <c r="O113" s="162">
        <f t="shared" si="35"/>
        <v>42176</v>
      </c>
      <c r="P113" s="140"/>
      <c r="Q113" s="96"/>
      <c r="R113" s="260">
        <f>35306+3300+3000+570</f>
        <v>42176</v>
      </c>
      <c r="S113" s="96"/>
      <c r="T113" s="165"/>
    </row>
    <row r="114" spans="1:22" ht="15" customHeight="1" thickBot="1">
      <c r="A114" s="140"/>
      <c r="B114" s="140"/>
      <c r="C114" s="168" t="s">
        <v>122</v>
      </c>
      <c r="D114" s="311" t="s">
        <v>121</v>
      </c>
      <c r="E114" s="313"/>
      <c r="F114" s="140"/>
      <c r="G114" s="64">
        <f t="shared" si="26"/>
        <v>0</v>
      </c>
      <c r="H114" s="162">
        <f t="shared" si="34"/>
        <v>0</v>
      </c>
      <c r="I114" s="140"/>
      <c r="J114" s="96"/>
      <c r="K114" s="96">
        <v>0</v>
      </c>
      <c r="L114" s="96"/>
      <c r="M114" s="165"/>
      <c r="N114" s="64">
        <f t="shared" si="28"/>
        <v>3459</v>
      </c>
      <c r="O114" s="162">
        <f t="shared" si="35"/>
        <v>3459</v>
      </c>
      <c r="P114" s="140"/>
      <c r="Q114" s="96"/>
      <c r="R114" s="260">
        <f>1420+2039</f>
        <v>3459</v>
      </c>
      <c r="S114" s="96"/>
      <c r="T114" s="165"/>
      <c r="V114" s="60" t="s">
        <v>274</v>
      </c>
    </row>
    <row r="115" spans="1:20" ht="15" customHeight="1" thickBot="1">
      <c r="A115" s="140"/>
      <c r="B115" s="140"/>
      <c r="C115" s="168" t="s">
        <v>120</v>
      </c>
      <c r="D115" s="311" t="s">
        <v>119</v>
      </c>
      <c r="E115" s="313"/>
      <c r="F115" s="140"/>
      <c r="G115" s="64">
        <f t="shared" si="26"/>
        <v>0</v>
      </c>
      <c r="H115" s="162">
        <f t="shared" si="34"/>
        <v>0</v>
      </c>
      <c r="I115" s="140"/>
      <c r="J115" s="96"/>
      <c r="K115" s="96">
        <v>0</v>
      </c>
      <c r="L115" s="96"/>
      <c r="M115" s="165"/>
      <c r="N115" s="64">
        <f t="shared" si="28"/>
        <v>0</v>
      </c>
      <c r="O115" s="162">
        <f t="shared" si="35"/>
        <v>0</v>
      </c>
      <c r="P115" s="140"/>
      <c r="Q115" s="96"/>
      <c r="R115" s="260"/>
      <c r="S115" s="96"/>
      <c r="T115" s="165"/>
    </row>
    <row r="116" spans="1:20" ht="15" customHeight="1" thickBot="1">
      <c r="A116" s="140"/>
      <c r="B116" s="140"/>
      <c r="C116" s="168" t="s">
        <v>118</v>
      </c>
      <c r="D116" s="311" t="s">
        <v>117</v>
      </c>
      <c r="E116" s="313"/>
      <c r="F116" s="140"/>
      <c r="G116" s="64">
        <f t="shared" si="26"/>
        <v>0</v>
      </c>
      <c r="H116" s="162">
        <f t="shared" si="34"/>
        <v>0</v>
      </c>
      <c r="I116" s="140"/>
      <c r="J116" s="96"/>
      <c r="K116" s="96">
        <v>0</v>
      </c>
      <c r="L116" s="96"/>
      <c r="M116" s="165"/>
      <c r="N116" s="64">
        <f t="shared" si="28"/>
        <v>87753</v>
      </c>
      <c r="O116" s="162">
        <f t="shared" si="35"/>
        <v>87753</v>
      </c>
      <c r="P116" s="140"/>
      <c r="Q116" s="96"/>
      <c r="R116" s="260">
        <v>87753</v>
      </c>
      <c r="S116" s="96"/>
      <c r="T116" s="165"/>
    </row>
    <row r="117" spans="1:20" ht="15" customHeight="1" thickBot="1">
      <c r="A117" s="140"/>
      <c r="B117" s="140"/>
      <c r="C117" s="168" t="s">
        <v>116</v>
      </c>
      <c r="D117" s="311" t="s">
        <v>115</v>
      </c>
      <c r="E117" s="313"/>
      <c r="F117" s="140"/>
      <c r="G117" s="64">
        <f t="shared" si="26"/>
        <v>88848</v>
      </c>
      <c r="H117" s="162">
        <f t="shared" si="34"/>
        <v>0</v>
      </c>
      <c r="I117" s="162"/>
      <c r="J117" s="162"/>
      <c r="K117" s="162">
        <f>+K118+K119+K120</f>
        <v>0</v>
      </c>
      <c r="L117" s="162">
        <f>+M117+N117+O117</f>
        <v>59232</v>
      </c>
      <c r="M117" s="162">
        <f>+N117+O117+P117</f>
        <v>29616</v>
      </c>
      <c r="N117" s="64">
        <f t="shared" si="28"/>
        <v>14808</v>
      </c>
      <c r="O117" s="162">
        <f t="shared" si="35"/>
        <v>14808</v>
      </c>
      <c r="P117" s="162"/>
      <c r="Q117" s="162"/>
      <c r="R117" s="261">
        <f>+R118+R119+R120</f>
        <v>14808</v>
      </c>
      <c r="S117" s="162">
        <f>+T117+U117+V117</f>
        <v>0</v>
      </c>
      <c r="T117" s="162">
        <f>+U117+V117+W117</f>
        <v>0</v>
      </c>
    </row>
    <row r="118" spans="1:20" ht="15" customHeight="1" thickBot="1">
      <c r="A118" s="140"/>
      <c r="B118" s="140"/>
      <c r="C118" s="168"/>
      <c r="D118" s="167" t="s">
        <v>114</v>
      </c>
      <c r="E118" s="166" t="s">
        <v>113</v>
      </c>
      <c r="F118" s="140"/>
      <c r="G118" s="64">
        <f t="shared" si="26"/>
        <v>0</v>
      </c>
      <c r="H118" s="162">
        <f t="shared" si="34"/>
        <v>0</v>
      </c>
      <c r="I118" s="140"/>
      <c r="J118" s="96"/>
      <c r="K118" s="96">
        <v>0</v>
      </c>
      <c r="L118" s="96"/>
      <c r="M118" s="165"/>
      <c r="N118" s="64">
        <f t="shared" si="28"/>
        <v>12592</v>
      </c>
      <c r="O118" s="162">
        <f t="shared" si="35"/>
        <v>12592</v>
      </c>
      <c r="P118" s="140"/>
      <c r="Q118" s="96"/>
      <c r="R118" s="260">
        <f>8707+3885</f>
        <v>12592</v>
      </c>
      <c r="S118" s="96"/>
      <c r="T118" s="165"/>
    </row>
    <row r="119" spans="1:20" ht="15" customHeight="1" thickBot="1">
      <c r="A119" s="140"/>
      <c r="B119" s="140"/>
      <c r="C119" s="168"/>
      <c r="D119" s="167" t="s">
        <v>112</v>
      </c>
      <c r="E119" s="166" t="s">
        <v>111</v>
      </c>
      <c r="F119" s="140"/>
      <c r="G119" s="64">
        <f t="shared" si="26"/>
        <v>0</v>
      </c>
      <c r="H119" s="162">
        <f t="shared" si="34"/>
        <v>0</v>
      </c>
      <c r="I119" s="140"/>
      <c r="J119" s="96"/>
      <c r="K119" s="96">
        <v>0</v>
      </c>
      <c r="L119" s="96"/>
      <c r="M119" s="165"/>
      <c r="N119" s="64">
        <f t="shared" si="28"/>
        <v>0</v>
      </c>
      <c r="O119" s="162">
        <f t="shared" si="35"/>
        <v>0</v>
      </c>
      <c r="P119" s="140"/>
      <c r="Q119" s="96"/>
      <c r="R119" s="260"/>
      <c r="S119" s="96"/>
      <c r="T119" s="165"/>
    </row>
    <row r="120" spans="1:20" ht="15" customHeight="1" thickBot="1">
      <c r="A120" s="140"/>
      <c r="B120" s="140"/>
      <c r="C120" s="168"/>
      <c r="D120" s="167" t="s">
        <v>110</v>
      </c>
      <c r="E120" s="166" t="s">
        <v>109</v>
      </c>
      <c r="F120" s="140"/>
      <c r="G120" s="64">
        <f t="shared" si="26"/>
        <v>0</v>
      </c>
      <c r="H120" s="162">
        <f t="shared" si="34"/>
        <v>0</v>
      </c>
      <c r="I120" s="140"/>
      <c r="J120" s="96"/>
      <c r="K120" s="96">
        <v>0</v>
      </c>
      <c r="L120" s="96"/>
      <c r="M120" s="165"/>
      <c r="N120" s="64">
        <f t="shared" si="28"/>
        <v>2216</v>
      </c>
      <c r="O120" s="162">
        <f t="shared" si="35"/>
        <v>2216</v>
      </c>
      <c r="P120" s="140"/>
      <c r="Q120" s="96"/>
      <c r="R120" s="260">
        <f>1164+1052</f>
        <v>2216</v>
      </c>
      <c r="S120" s="96"/>
      <c r="T120" s="165"/>
    </row>
    <row r="121" spans="1:20" ht="15" customHeight="1" thickBot="1">
      <c r="A121" s="140"/>
      <c r="B121" s="140" t="s">
        <v>108</v>
      </c>
      <c r="C121" s="354" t="s">
        <v>107</v>
      </c>
      <c r="D121" s="312"/>
      <c r="E121" s="313"/>
      <c r="F121" s="140"/>
      <c r="G121" s="64">
        <f t="shared" si="26"/>
        <v>2332</v>
      </c>
      <c r="H121" s="162">
        <f t="shared" si="34"/>
        <v>2332</v>
      </c>
      <c r="I121" s="162"/>
      <c r="J121" s="162"/>
      <c r="K121" s="162">
        <f>+K122+K123+K124</f>
        <v>2332</v>
      </c>
      <c r="L121" s="162">
        <f>+L122+L123+L124</f>
        <v>0</v>
      </c>
      <c r="M121" s="162">
        <f>+M122+M123+M124</f>
        <v>0</v>
      </c>
      <c r="N121" s="64">
        <f t="shared" si="28"/>
        <v>161022</v>
      </c>
      <c r="O121" s="162">
        <f t="shared" si="35"/>
        <v>161022</v>
      </c>
      <c r="P121" s="162"/>
      <c r="Q121" s="162"/>
      <c r="R121" s="261">
        <f>+R122+R123+R124</f>
        <v>161022</v>
      </c>
      <c r="S121" s="162">
        <f>+T121+U121+V121</f>
        <v>0</v>
      </c>
      <c r="T121" s="162">
        <f>+U121+V121+W121</f>
        <v>0</v>
      </c>
    </row>
    <row r="122" spans="1:20" ht="15" customHeight="1" thickBot="1">
      <c r="A122" s="140"/>
      <c r="B122" s="140"/>
      <c r="C122" s="92" t="s">
        <v>106</v>
      </c>
      <c r="D122" s="311" t="s">
        <v>105</v>
      </c>
      <c r="E122" s="313"/>
      <c r="F122" s="140"/>
      <c r="G122" s="64">
        <f t="shared" si="26"/>
        <v>2332</v>
      </c>
      <c r="H122" s="162">
        <f t="shared" si="34"/>
        <v>2332</v>
      </c>
      <c r="I122" s="140"/>
      <c r="J122" s="96"/>
      <c r="K122" s="96">
        <v>2332</v>
      </c>
      <c r="L122" s="96"/>
      <c r="M122" s="165"/>
      <c r="N122" s="64">
        <f t="shared" si="28"/>
        <v>108249</v>
      </c>
      <c r="O122" s="162">
        <f t="shared" si="35"/>
        <v>108249</v>
      </c>
      <c r="P122" s="140"/>
      <c r="Q122" s="96"/>
      <c r="R122" s="260">
        <f>101992+1485+4772</f>
        <v>108249</v>
      </c>
      <c r="S122" s="96"/>
      <c r="T122" s="165"/>
    </row>
    <row r="123" spans="1:20" ht="15" customHeight="1" thickBot="1">
      <c r="A123" s="140"/>
      <c r="B123" s="140"/>
      <c r="C123" s="92" t="s">
        <v>104</v>
      </c>
      <c r="D123" s="311" t="s">
        <v>103</v>
      </c>
      <c r="E123" s="313"/>
      <c r="F123" s="140"/>
      <c r="G123" s="64">
        <f t="shared" si="26"/>
        <v>0</v>
      </c>
      <c r="H123" s="162">
        <f t="shared" si="34"/>
        <v>0</v>
      </c>
      <c r="I123" s="140"/>
      <c r="J123" s="96"/>
      <c r="K123" s="96">
        <v>0</v>
      </c>
      <c r="L123" s="96"/>
      <c r="M123" s="165"/>
      <c r="N123" s="64">
        <f t="shared" si="28"/>
        <v>24618</v>
      </c>
      <c r="O123" s="162">
        <f t="shared" si="35"/>
        <v>24618</v>
      </c>
      <c r="P123" s="140"/>
      <c r="Q123" s="96"/>
      <c r="R123" s="260">
        <v>24618</v>
      </c>
      <c r="S123" s="96"/>
      <c r="T123" s="165"/>
    </row>
    <row r="124" spans="1:20" ht="15" customHeight="1" thickBot="1">
      <c r="A124" s="140"/>
      <c r="B124" s="140"/>
      <c r="C124" s="92" t="s">
        <v>102</v>
      </c>
      <c r="D124" s="311" t="s">
        <v>101</v>
      </c>
      <c r="E124" s="313"/>
      <c r="F124" s="140"/>
      <c r="G124" s="64">
        <f t="shared" si="26"/>
        <v>0</v>
      </c>
      <c r="H124" s="162">
        <f t="shared" si="34"/>
        <v>0</v>
      </c>
      <c r="I124" s="140"/>
      <c r="J124" s="96"/>
      <c r="K124" s="96">
        <v>0</v>
      </c>
      <c r="L124" s="96"/>
      <c r="M124" s="165"/>
      <c r="N124" s="64">
        <f t="shared" si="28"/>
        <v>28155</v>
      </c>
      <c r="O124" s="162">
        <f t="shared" si="35"/>
        <v>28155</v>
      </c>
      <c r="P124" s="140"/>
      <c r="Q124" s="96"/>
      <c r="R124" s="260">
        <f>18604+9551</f>
        <v>28155</v>
      </c>
      <c r="S124" s="96"/>
      <c r="T124" s="165"/>
    </row>
    <row r="125" spans="1:20" ht="15" customHeight="1" thickBot="1">
      <c r="A125" s="161"/>
      <c r="B125" s="164">
        <v>6.9</v>
      </c>
      <c r="C125" s="351" t="s">
        <v>100</v>
      </c>
      <c r="D125" s="352"/>
      <c r="E125" s="353"/>
      <c r="F125" s="161"/>
      <c r="G125" s="64">
        <f t="shared" si="26"/>
        <v>0</v>
      </c>
      <c r="H125" s="162">
        <f t="shared" si="34"/>
        <v>0</v>
      </c>
      <c r="I125" s="161"/>
      <c r="J125" s="78"/>
      <c r="K125" s="163">
        <v>0</v>
      </c>
      <c r="L125" s="78"/>
      <c r="M125" s="160"/>
      <c r="N125" s="64">
        <f t="shared" si="28"/>
        <v>7540</v>
      </c>
      <c r="O125" s="162">
        <f t="shared" si="35"/>
        <v>7540</v>
      </c>
      <c r="P125" s="161"/>
      <c r="Q125" s="78"/>
      <c r="R125" s="262">
        <f>5500+2040</f>
        <v>7540</v>
      </c>
      <c r="S125" s="78"/>
      <c r="T125" s="160"/>
    </row>
    <row r="126" spans="1:20" ht="12.75" customHeight="1" thickBot="1">
      <c r="A126" s="159"/>
      <c r="B126" s="159"/>
      <c r="C126" s="159"/>
      <c r="D126" s="159"/>
      <c r="E126" s="159"/>
      <c r="F126" s="159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</row>
    <row r="127" spans="1:20" ht="23.25" customHeight="1" thickBot="1">
      <c r="A127" s="355" t="s">
        <v>59</v>
      </c>
      <c r="B127" s="371" t="s">
        <v>58</v>
      </c>
      <c r="C127" s="372"/>
      <c r="D127" s="372"/>
      <c r="E127" s="373"/>
      <c r="F127" s="355" t="s">
        <v>57</v>
      </c>
      <c r="G127" s="358" t="s">
        <v>99</v>
      </c>
      <c r="H127" s="359"/>
      <c r="I127" s="359"/>
      <c r="J127" s="359"/>
      <c r="K127" s="359"/>
      <c r="L127" s="359"/>
      <c r="M127" s="360"/>
      <c r="N127" s="358" t="s">
        <v>270</v>
      </c>
      <c r="O127" s="359"/>
      <c r="P127" s="359"/>
      <c r="Q127" s="359"/>
      <c r="R127" s="359"/>
      <c r="S127" s="359"/>
      <c r="T127" s="360"/>
    </row>
    <row r="128" spans="1:20" ht="12.75" customHeight="1" thickBot="1">
      <c r="A128" s="356"/>
      <c r="B128" s="374"/>
      <c r="C128" s="375"/>
      <c r="D128" s="375"/>
      <c r="E128" s="376"/>
      <c r="F128" s="356"/>
      <c r="G128" s="396" t="s">
        <v>98</v>
      </c>
      <c r="H128" s="358" t="s">
        <v>97</v>
      </c>
      <c r="I128" s="359"/>
      <c r="J128" s="359"/>
      <c r="K128" s="360"/>
      <c r="L128" s="355" t="s">
        <v>96</v>
      </c>
      <c r="M128" s="355" t="s">
        <v>95</v>
      </c>
      <c r="N128" s="396" t="s">
        <v>98</v>
      </c>
      <c r="O128" s="358" t="s">
        <v>97</v>
      </c>
      <c r="P128" s="359"/>
      <c r="Q128" s="359"/>
      <c r="R128" s="360"/>
      <c r="S128" s="355" t="s">
        <v>96</v>
      </c>
      <c r="T128" s="355" t="s">
        <v>95</v>
      </c>
    </row>
    <row r="129" spans="1:20" ht="27" customHeight="1" thickBot="1">
      <c r="A129" s="357"/>
      <c r="B129" s="377"/>
      <c r="C129" s="378"/>
      <c r="D129" s="378"/>
      <c r="E129" s="379"/>
      <c r="F129" s="357"/>
      <c r="G129" s="397"/>
      <c r="H129" s="156" t="s">
        <v>94</v>
      </c>
      <c r="I129" s="156" t="s">
        <v>93</v>
      </c>
      <c r="J129" s="156" t="s">
        <v>92</v>
      </c>
      <c r="K129" s="152" t="s">
        <v>4</v>
      </c>
      <c r="L129" s="357"/>
      <c r="M129" s="357"/>
      <c r="N129" s="397"/>
      <c r="O129" s="155" t="s">
        <v>94</v>
      </c>
      <c r="P129" s="155" t="s">
        <v>93</v>
      </c>
      <c r="Q129" s="155" t="s">
        <v>92</v>
      </c>
      <c r="R129" s="154" t="s">
        <v>4</v>
      </c>
      <c r="S129" s="357"/>
      <c r="T129" s="357"/>
    </row>
    <row r="130" spans="1:20" ht="12.75" customHeight="1" thickBot="1">
      <c r="A130" s="152">
        <v>0</v>
      </c>
      <c r="B130" s="362">
        <v>1</v>
      </c>
      <c r="C130" s="363"/>
      <c r="D130" s="363"/>
      <c r="E130" s="364"/>
      <c r="F130" s="149">
        <v>2</v>
      </c>
      <c r="G130" s="148">
        <v>10</v>
      </c>
      <c r="H130" s="147">
        <v>11</v>
      </c>
      <c r="I130" s="147">
        <v>12</v>
      </c>
      <c r="J130" s="147">
        <v>13</v>
      </c>
      <c r="K130" s="147">
        <v>14</v>
      </c>
      <c r="L130" s="147">
        <v>15</v>
      </c>
      <c r="M130" s="146">
        <v>16</v>
      </c>
      <c r="N130" s="148">
        <v>10</v>
      </c>
      <c r="O130" s="147">
        <v>11</v>
      </c>
      <c r="P130" s="147">
        <v>12</v>
      </c>
      <c r="Q130" s="147">
        <v>13</v>
      </c>
      <c r="R130" s="147">
        <v>14</v>
      </c>
      <c r="S130" s="147">
        <v>15</v>
      </c>
      <c r="T130" s="146">
        <v>16</v>
      </c>
    </row>
    <row r="131" spans="1:20" ht="15" customHeight="1" thickBot="1">
      <c r="A131" s="335" t="s">
        <v>91</v>
      </c>
      <c r="B131" s="336"/>
      <c r="C131" s="336"/>
      <c r="D131" s="336"/>
      <c r="E131" s="337"/>
      <c r="F131" s="64">
        <v>431000</v>
      </c>
      <c r="G131" s="132">
        <f aca="true" t="shared" si="36" ref="G131:G144">+H131+L131+M131</f>
        <v>0</v>
      </c>
      <c r="H131" s="131">
        <f aca="true" t="shared" si="37" ref="H131:M131">+H132+H133+H134+H135</f>
        <v>0</v>
      </c>
      <c r="I131" s="131">
        <f t="shared" si="37"/>
        <v>0</v>
      </c>
      <c r="J131" s="131">
        <f t="shared" si="37"/>
        <v>0</v>
      </c>
      <c r="K131" s="131">
        <f t="shared" si="37"/>
        <v>0</v>
      </c>
      <c r="L131" s="131">
        <f t="shared" si="37"/>
        <v>0</v>
      </c>
      <c r="M131" s="131">
        <f t="shared" si="37"/>
        <v>0</v>
      </c>
      <c r="N131" s="132">
        <f aca="true" t="shared" si="38" ref="N131:N144">+O131+S131+T131</f>
        <v>0</v>
      </c>
      <c r="O131" s="131">
        <f aca="true" t="shared" si="39" ref="O131:T131">+O132+O133+O134+O135</f>
        <v>0</v>
      </c>
      <c r="P131" s="131">
        <f t="shared" si="39"/>
        <v>0</v>
      </c>
      <c r="Q131" s="131">
        <f t="shared" si="39"/>
        <v>0</v>
      </c>
      <c r="R131" s="131">
        <f t="shared" si="39"/>
        <v>0</v>
      </c>
      <c r="S131" s="131">
        <f t="shared" si="39"/>
        <v>0</v>
      </c>
      <c r="T131" s="131">
        <f t="shared" si="39"/>
        <v>0</v>
      </c>
    </row>
    <row r="132" spans="1:20" ht="12.75" customHeight="1" thickBot="1">
      <c r="A132" s="143">
        <v>1</v>
      </c>
      <c r="B132" s="345" t="s">
        <v>90</v>
      </c>
      <c r="C132" s="346"/>
      <c r="D132" s="346"/>
      <c r="E132" s="347"/>
      <c r="F132" s="137"/>
      <c r="G132" s="64">
        <f t="shared" si="36"/>
        <v>0</v>
      </c>
      <c r="H132" s="137">
        <v>0</v>
      </c>
      <c r="I132" s="137"/>
      <c r="J132" s="141"/>
      <c r="K132" s="87"/>
      <c r="L132" s="87"/>
      <c r="M132" s="86"/>
      <c r="N132" s="64">
        <f t="shared" si="38"/>
        <v>0</v>
      </c>
      <c r="O132" s="137">
        <v>0</v>
      </c>
      <c r="P132" s="137"/>
      <c r="Q132" s="141"/>
      <c r="R132" s="86"/>
      <c r="S132" s="87"/>
      <c r="T132" s="86"/>
    </row>
    <row r="133" spans="1:20" ht="12.75" customHeight="1" thickBot="1">
      <c r="A133" s="119">
        <v>2</v>
      </c>
      <c r="B133" s="314" t="s">
        <v>89</v>
      </c>
      <c r="C133" s="315"/>
      <c r="D133" s="315"/>
      <c r="E133" s="316"/>
      <c r="F133" s="140"/>
      <c r="G133" s="64">
        <f t="shared" si="36"/>
        <v>0</v>
      </c>
      <c r="H133" s="140">
        <v>0</v>
      </c>
      <c r="I133" s="140"/>
      <c r="J133" s="139"/>
      <c r="K133" s="96"/>
      <c r="L133" s="96"/>
      <c r="M133" s="95"/>
      <c r="N133" s="64">
        <f t="shared" si="38"/>
        <v>0</v>
      </c>
      <c r="O133" s="140">
        <v>0</v>
      </c>
      <c r="P133" s="140"/>
      <c r="Q133" s="139"/>
      <c r="R133" s="95"/>
      <c r="S133" s="96"/>
      <c r="T133" s="95"/>
    </row>
    <row r="134" spans="1:20" ht="12.75" customHeight="1" thickBot="1">
      <c r="A134" s="119">
        <v>3</v>
      </c>
      <c r="B134" s="314" t="s">
        <v>88</v>
      </c>
      <c r="C134" s="315"/>
      <c r="D134" s="315"/>
      <c r="E134" s="316"/>
      <c r="F134" s="140"/>
      <c r="G134" s="64">
        <f t="shared" si="36"/>
        <v>0</v>
      </c>
      <c r="H134" s="140">
        <v>0</v>
      </c>
      <c r="I134" s="140"/>
      <c r="J134" s="139"/>
      <c r="K134" s="96"/>
      <c r="L134" s="96"/>
      <c r="M134" s="95"/>
      <c r="N134" s="64">
        <f t="shared" si="38"/>
        <v>0</v>
      </c>
      <c r="O134" s="140">
        <v>0</v>
      </c>
      <c r="P134" s="140"/>
      <c r="Q134" s="139"/>
      <c r="R134" s="95"/>
      <c r="S134" s="96"/>
      <c r="T134" s="95"/>
    </row>
    <row r="135" spans="1:20" ht="12.75" customHeight="1" thickBot="1">
      <c r="A135" s="138">
        <v>4</v>
      </c>
      <c r="B135" s="351" t="s">
        <v>87</v>
      </c>
      <c r="C135" s="352"/>
      <c r="D135" s="352"/>
      <c r="E135" s="353"/>
      <c r="F135" s="136"/>
      <c r="G135" s="64">
        <f t="shared" si="36"/>
        <v>0</v>
      </c>
      <c r="H135" s="136">
        <v>0</v>
      </c>
      <c r="I135" s="136"/>
      <c r="J135" s="135"/>
      <c r="K135" s="78"/>
      <c r="L135" s="78"/>
      <c r="M135" s="77"/>
      <c r="N135" s="64">
        <f t="shared" si="38"/>
        <v>0</v>
      </c>
      <c r="O135" s="136">
        <v>0</v>
      </c>
      <c r="P135" s="136"/>
      <c r="Q135" s="135"/>
      <c r="R135" s="77"/>
      <c r="S135" s="78"/>
      <c r="T135" s="77"/>
    </row>
    <row r="136" spans="1:20" ht="15.75" customHeight="1" thickBot="1">
      <c r="A136" s="335" t="s">
        <v>86</v>
      </c>
      <c r="B136" s="336"/>
      <c r="C136" s="336"/>
      <c r="D136" s="336"/>
      <c r="E136" s="337"/>
      <c r="F136" s="64">
        <v>440000</v>
      </c>
      <c r="G136" s="132">
        <f t="shared" si="36"/>
        <v>0</v>
      </c>
      <c r="H136" s="131">
        <v>0</v>
      </c>
      <c r="I136" s="131"/>
      <c r="J136" s="134"/>
      <c r="K136" s="73"/>
      <c r="L136" s="73"/>
      <c r="M136" s="72">
        <v>0</v>
      </c>
      <c r="N136" s="132">
        <f t="shared" si="38"/>
        <v>0</v>
      </c>
      <c r="O136" s="131">
        <v>0</v>
      </c>
      <c r="P136" s="131"/>
      <c r="Q136" s="134"/>
      <c r="R136" s="72">
        <v>0</v>
      </c>
      <c r="S136" s="73"/>
      <c r="T136" s="72">
        <v>0</v>
      </c>
    </row>
    <row r="137" spans="1:20" ht="14.25" customHeight="1" thickBot="1">
      <c r="A137" s="335" t="s">
        <v>85</v>
      </c>
      <c r="B137" s="336"/>
      <c r="C137" s="336"/>
      <c r="D137" s="336"/>
      <c r="E137" s="337"/>
      <c r="F137" s="64">
        <v>482000</v>
      </c>
      <c r="G137" s="132">
        <f t="shared" si="36"/>
        <v>72</v>
      </c>
      <c r="H137" s="131">
        <f aca="true" t="shared" si="40" ref="H137:M137">+H138+H139+H140+H141</f>
        <v>72</v>
      </c>
      <c r="I137" s="131">
        <f t="shared" si="40"/>
        <v>0</v>
      </c>
      <c r="J137" s="131">
        <f t="shared" si="40"/>
        <v>0</v>
      </c>
      <c r="K137" s="131">
        <f t="shared" si="40"/>
        <v>72</v>
      </c>
      <c r="L137" s="131">
        <f t="shared" si="40"/>
        <v>0</v>
      </c>
      <c r="M137" s="131">
        <f t="shared" si="40"/>
        <v>0</v>
      </c>
      <c r="N137" s="132">
        <f t="shared" si="38"/>
        <v>0</v>
      </c>
      <c r="O137" s="131">
        <f aca="true" t="shared" si="41" ref="O137:T137">+O138+O139+O140+O141</f>
        <v>0</v>
      </c>
      <c r="P137" s="131">
        <f t="shared" si="41"/>
        <v>0</v>
      </c>
      <c r="Q137" s="131">
        <f t="shared" si="41"/>
        <v>0</v>
      </c>
      <c r="R137" s="131">
        <f t="shared" si="41"/>
        <v>0</v>
      </c>
      <c r="S137" s="131">
        <f t="shared" si="41"/>
        <v>0</v>
      </c>
      <c r="T137" s="131">
        <f t="shared" si="41"/>
        <v>0</v>
      </c>
    </row>
    <row r="138" spans="1:20" ht="12.75" customHeight="1" thickBot="1">
      <c r="A138" s="143">
        <v>1</v>
      </c>
      <c r="B138" s="345" t="s">
        <v>84</v>
      </c>
      <c r="C138" s="346"/>
      <c r="D138" s="346"/>
      <c r="E138" s="347"/>
      <c r="F138" s="137"/>
      <c r="G138" s="64">
        <f t="shared" si="36"/>
        <v>0</v>
      </c>
      <c r="H138" s="137">
        <f>+I138+J138+K138</f>
        <v>0</v>
      </c>
      <c r="I138" s="137"/>
      <c r="J138" s="141"/>
      <c r="K138" s="87"/>
      <c r="L138" s="87"/>
      <c r="M138" s="86"/>
      <c r="N138" s="64">
        <f t="shared" si="38"/>
        <v>0</v>
      </c>
      <c r="O138" s="137">
        <f>+P138+Q138+R138</f>
        <v>0</v>
      </c>
      <c r="P138" s="137"/>
      <c r="Q138" s="141"/>
      <c r="R138" s="86"/>
      <c r="S138" s="87"/>
      <c r="T138" s="86"/>
    </row>
    <row r="139" spans="1:20" ht="12.75" customHeight="1" thickBot="1">
      <c r="A139" s="119">
        <v>2</v>
      </c>
      <c r="B139" s="354" t="s">
        <v>83</v>
      </c>
      <c r="C139" s="312"/>
      <c r="D139" s="312"/>
      <c r="E139" s="313"/>
      <c r="F139" s="140"/>
      <c r="G139" s="64">
        <f t="shared" si="36"/>
        <v>0</v>
      </c>
      <c r="H139" s="137">
        <f>+I139+J139+K139</f>
        <v>0</v>
      </c>
      <c r="I139" s="140"/>
      <c r="J139" s="139"/>
      <c r="K139" s="96"/>
      <c r="L139" s="96"/>
      <c r="M139" s="95"/>
      <c r="N139" s="64">
        <f t="shared" si="38"/>
        <v>0</v>
      </c>
      <c r="O139" s="137">
        <f>+P139+Q139+R139</f>
        <v>0</v>
      </c>
      <c r="P139" s="140"/>
      <c r="Q139" s="139"/>
      <c r="R139" s="95"/>
      <c r="S139" s="96"/>
      <c r="T139" s="95"/>
    </row>
    <row r="140" spans="1:20" ht="12.75" customHeight="1" thickBot="1">
      <c r="A140" s="85">
        <v>3</v>
      </c>
      <c r="B140" s="354" t="s">
        <v>82</v>
      </c>
      <c r="C140" s="312"/>
      <c r="D140" s="312"/>
      <c r="E140" s="313"/>
      <c r="F140" s="140"/>
      <c r="G140" s="64">
        <f t="shared" si="36"/>
        <v>0</v>
      </c>
      <c r="H140" s="137">
        <f>+I140+J140+K140</f>
        <v>0</v>
      </c>
      <c r="I140" s="140"/>
      <c r="J140" s="139"/>
      <c r="K140" s="96"/>
      <c r="L140" s="96"/>
      <c r="M140" s="95"/>
      <c r="N140" s="64">
        <f t="shared" si="38"/>
        <v>0</v>
      </c>
      <c r="O140" s="137">
        <f>+P140+Q140+R140</f>
        <v>0</v>
      </c>
      <c r="P140" s="140"/>
      <c r="Q140" s="139"/>
      <c r="R140" s="95"/>
      <c r="S140" s="96"/>
      <c r="T140" s="95"/>
    </row>
    <row r="141" spans="1:20" ht="12.75" customHeight="1" thickBot="1">
      <c r="A141" s="138">
        <v>3</v>
      </c>
      <c r="B141" s="317" t="s">
        <v>81</v>
      </c>
      <c r="C141" s="318"/>
      <c r="D141" s="318"/>
      <c r="E141" s="319"/>
      <c r="F141" s="136"/>
      <c r="G141" s="64">
        <f t="shared" si="36"/>
        <v>72</v>
      </c>
      <c r="H141" s="137">
        <f>+I141+J141+K141</f>
        <v>72</v>
      </c>
      <c r="I141" s="136"/>
      <c r="J141" s="135"/>
      <c r="K141" s="110">
        <v>72</v>
      </c>
      <c r="L141" s="110"/>
      <c r="M141" s="109"/>
      <c r="N141" s="64">
        <f t="shared" si="38"/>
        <v>0</v>
      </c>
      <c r="O141" s="137">
        <f>+P141+Q141+R141</f>
        <v>0</v>
      </c>
      <c r="P141" s="136"/>
      <c r="Q141" s="135"/>
      <c r="R141" s="109"/>
      <c r="S141" s="110"/>
      <c r="T141" s="109"/>
    </row>
    <row r="142" spans="1:20" ht="12.75" customHeight="1" thickBot="1">
      <c r="A142" s="380" t="s">
        <v>80</v>
      </c>
      <c r="B142" s="381"/>
      <c r="C142" s="381"/>
      <c r="D142" s="381"/>
      <c r="E142" s="382"/>
      <c r="F142" s="126">
        <v>483000</v>
      </c>
      <c r="G142" s="132">
        <f t="shared" si="36"/>
        <v>0</v>
      </c>
      <c r="H142" s="131">
        <v>0</v>
      </c>
      <c r="I142" s="131"/>
      <c r="J142" s="134"/>
      <c r="K142" s="73"/>
      <c r="L142" s="73"/>
      <c r="M142" s="72">
        <v>0</v>
      </c>
      <c r="N142" s="132">
        <f t="shared" si="38"/>
        <v>0</v>
      </c>
      <c r="O142" s="131">
        <v>0</v>
      </c>
      <c r="P142" s="131"/>
      <c r="Q142" s="134"/>
      <c r="R142" s="72">
        <v>0</v>
      </c>
      <c r="S142" s="73"/>
      <c r="T142" s="72">
        <v>0</v>
      </c>
    </row>
    <row r="143" spans="1:20" ht="19.5" customHeight="1" thickBot="1">
      <c r="A143" s="320" t="s">
        <v>79</v>
      </c>
      <c r="B143" s="321"/>
      <c r="C143" s="321"/>
      <c r="D143" s="321"/>
      <c r="E143" s="322"/>
      <c r="F143" s="133">
        <v>483100</v>
      </c>
      <c r="G143" s="132">
        <f t="shared" si="36"/>
        <v>641</v>
      </c>
      <c r="H143" s="131">
        <f>+I143+J143+K143</f>
        <v>641</v>
      </c>
      <c r="I143" s="130"/>
      <c r="J143" s="129"/>
      <c r="K143" s="128">
        <v>641</v>
      </c>
      <c r="L143" s="128"/>
      <c r="M143" s="127">
        <v>0</v>
      </c>
      <c r="N143" s="132">
        <f t="shared" si="38"/>
        <v>25000</v>
      </c>
      <c r="O143" s="131">
        <f>+P143+Q143+R143</f>
        <v>0</v>
      </c>
      <c r="P143" s="130"/>
      <c r="Q143" s="129"/>
      <c r="R143" s="127"/>
      <c r="S143" s="128"/>
      <c r="T143" s="127">
        <v>25000</v>
      </c>
    </row>
    <row r="144" spans="1:20" ht="22.5" customHeight="1" thickBot="1">
      <c r="A144" s="368" t="s">
        <v>78</v>
      </c>
      <c r="B144" s="369"/>
      <c r="C144" s="369"/>
      <c r="D144" s="369"/>
      <c r="E144" s="370"/>
      <c r="F144" s="126"/>
      <c r="G144" s="125">
        <f t="shared" si="36"/>
        <v>155765</v>
      </c>
      <c r="H144" s="125">
        <f>+I144+J144+K144</f>
        <v>66308</v>
      </c>
      <c r="I144" s="125">
        <f>+I142+I137+I136+I131+I94+I90+I87+I71+I66+I47+I12</f>
        <v>0</v>
      </c>
      <c r="J144" s="125">
        <f>+J142+J137+J136+J131+J94+J90+J87+J71+J66+J47+J12</f>
        <v>8213</v>
      </c>
      <c r="K144" s="125">
        <f>+K12+K47+K66+K71+K87+K90+K94+K131+K136+K137+K142+K143</f>
        <v>58095</v>
      </c>
      <c r="L144" s="125">
        <f>+L12+L47+L66+L71+L87+L90+L94+L131+L136+L137+L142+L143</f>
        <v>59232</v>
      </c>
      <c r="M144" s="125">
        <f>+M12+M47+M66+M71+M87+M90+M94+M131+M136+M137+M142+M143</f>
        <v>30225</v>
      </c>
      <c r="N144" s="125">
        <f t="shared" si="38"/>
        <v>2392778</v>
      </c>
      <c r="O144" s="125">
        <f>+P144+Q144+R144</f>
        <v>2367778</v>
      </c>
      <c r="P144" s="125">
        <f>+P142+P137+P136+P131+P94+P90+P87+P71+P66+P47+P12</f>
        <v>1292</v>
      </c>
      <c r="Q144" s="125">
        <f>+Q142+Q137+Q136+Q131+Q94+Q90+Q87+Q71+Q66+Q47+Q12</f>
        <v>0</v>
      </c>
      <c r="R144" s="125">
        <f>+R12+R47+R66+R71+R87+R90+R94+R131+R136+R137+R142+R143</f>
        <v>2366486</v>
      </c>
      <c r="S144" s="125">
        <f>+S12+S47+S66+S71+S87+S90+S94+S131+S136+S137+S142+S143</f>
        <v>0</v>
      </c>
      <c r="T144" s="125">
        <f>+T12+T47+T66+T71+T87+T90+T94+T131+T136+T137+T142+T143</f>
        <v>25000</v>
      </c>
    </row>
    <row r="145" spans="1:20" ht="15" customHeight="1" thickBot="1">
      <c r="A145" s="365" t="s">
        <v>77</v>
      </c>
      <c r="B145" s="366"/>
      <c r="C145" s="366"/>
      <c r="D145" s="366"/>
      <c r="E145" s="366"/>
      <c r="F145" s="367"/>
      <c r="G145" s="401"/>
      <c r="H145" s="399"/>
      <c r="I145" s="399"/>
      <c r="J145" s="399"/>
      <c r="K145" s="399"/>
      <c r="L145" s="399"/>
      <c r="M145" s="405"/>
      <c r="N145" s="401"/>
      <c r="O145" s="399"/>
      <c r="P145" s="399"/>
      <c r="Q145" s="399"/>
      <c r="R145" s="399"/>
      <c r="S145" s="399"/>
      <c r="T145" s="400"/>
    </row>
    <row r="146" spans="1:20" ht="18.75" customHeight="1" thickBot="1">
      <c r="A146" s="320" t="s">
        <v>76</v>
      </c>
      <c r="B146" s="321"/>
      <c r="C146" s="321"/>
      <c r="D146" s="321"/>
      <c r="E146" s="322"/>
      <c r="F146" s="124">
        <v>500000</v>
      </c>
      <c r="G146" s="123">
        <f aca="true" t="shared" si="42" ref="G146:T146">+G147+G152+G157+G158+G159</f>
        <v>2399</v>
      </c>
      <c r="H146" s="123">
        <f t="shared" si="42"/>
        <v>2399</v>
      </c>
      <c r="I146" s="123">
        <f t="shared" si="42"/>
        <v>2399</v>
      </c>
      <c r="J146" s="123">
        <f t="shared" si="42"/>
        <v>0</v>
      </c>
      <c r="K146" s="123">
        <f t="shared" si="42"/>
        <v>0</v>
      </c>
      <c r="L146" s="123">
        <f t="shared" si="42"/>
        <v>0</v>
      </c>
      <c r="M146" s="123">
        <f t="shared" si="42"/>
        <v>0</v>
      </c>
      <c r="N146" s="123">
        <f t="shared" si="42"/>
        <v>0</v>
      </c>
      <c r="O146" s="123">
        <f t="shared" si="42"/>
        <v>0</v>
      </c>
      <c r="P146" s="123">
        <f t="shared" si="42"/>
        <v>0</v>
      </c>
      <c r="Q146" s="123">
        <f t="shared" si="42"/>
        <v>0</v>
      </c>
      <c r="R146" s="123">
        <f t="shared" si="42"/>
        <v>0</v>
      </c>
      <c r="S146" s="123">
        <f t="shared" si="42"/>
        <v>0</v>
      </c>
      <c r="T146" s="123">
        <f t="shared" si="42"/>
        <v>0</v>
      </c>
    </row>
    <row r="147" spans="1:20" ht="18.75" customHeight="1" thickBot="1">
      <c r="A147" s="75">
        <v>1</v>
      </c>
      <c r="B147" s="338" t="s">
        <v>75</v>
      </c>
      <c r="C147" s="339"/>
      <c r="D147" s="339"/>
      <c r="E147" s="340"/>
      <c r="F147" s="64">
        <v>511000</v>
      </c>
      <c r="G147" s="69">
        <f aca="true" t="shared" si="43" ref="G147:G160">+H147+L147+M147</f>
        <v>0</v>
      </c>
      <c r="H147" s="69">
        <f aca="true" t="shared" si="44" ref="H147:H152">+I147+J147+K147</f>
        <v>0</v>
      </c>
      <c r="I147" s="69">
        <f>+I148+I149+I150+I151</f>
        <v>0</v>
      </c>
      <c r="J147" s="69">
        <f>+J148+J149+J150+J151</f>
        <v>0</v>
      </c>
      <c r="K147" s="69">
        <f>+K148+K149+K150+K151</f>
        <v>0</v>
      </c>
      <c r="L147" s="69">
        <f>+L148+L149+L150+L151</f>
        <v>0</v>
      </c>
      <c r="M147" s="69">
        <f>+M148+M149+M150+M151</f>
        <v>0</v>
      </c>
      <c r="N147" s="69">
        <f aca="true" t="shared" si="45" ref="N147:N160">+O147+S147+T147</f>
        <v>0</v>
      </c>
      <c r="O147" s="69">
        <f aca="true" t="shared" si="46" ref="O147:O153">+P147+Q147+R147</f>
        <v>0</v>
      </c>
      <c r="P147" s="69">
        <f>+P148+P149+P150+P151</f>
        <v>0</v>
      </c>
      <c r="Q147" s="69">
        <f>+Q148+Q149+Q150+Q151</f>
        <v>0</v>
      </c>
      <c r="R147" s="69">
        <f>+R148+R149+R150+R151</f>
        <v>0</v>
      </c>
      <c r="S147" s="69">
        <f>+S148+S149+S150+S151</f>
        <v>0</v>
      </c>
      <c r="T147" s="69">
        <f>+T148+T149+T150+T151</f>
        <v>0</v>
      </c>
    </row>
    <row r="148" spans="1:20" ht="15.75" customHeight="1" thickBot="1">
      <c r="A148" s="94"/>
      <c r="B148" s="122" t="s">
        <v>0</v>
      </c>
      <c r="C148" s="332" t="s">
        <v>74</v>
      </c>
      <c r="D148" s="333"/>
      <c r="E148" s="334"/>
      <c r="F148" s="91"/>
      <c r="G148" s="82">
        <f t="shared" si="43"/>
        <v>0</v>
      </c>
      <c r="H148" s="82">
        <f t="shared" si="44"/>
        <v>0</v>
      </c>
      <c r="I148" s="121"/>
      <c r="J148" s="121"/>
      <c r="K148" s="87"/>
      <c r="L148" s="87"/>
      <c r="M148" s="86">
        <v>0</v>
      </c>
      <c r="N148" s="82">
        <f t="shared" si="45"/>
        <v>0</v>
      </c>
      <c r="O148" s="82">
        <f t="shared" si="46"/>
        <v>0</v>
      </c>
      <c r="P148" s="121"/>
      <c r="Q148" s="121"/>
      <c r="R148" s="86"/>
      <c r="S148" s="87"/>
      <c r="T148" s="86"/>
    </row>
    <row r="149" spans="1:20" ht="14.25" customHeight="1" thickBot="1">
      <c r="A149" s="119"/>
      <c r="B149" s="92" t="s">
        <v>73</v>
      </c>
      <c r="C149" s="311" t="s">
        <v>72</v>
      </c>
      <c r="D149" s="312"/>
      <c r="E149" s="313"/>
      <c r="F149" s="117"/>
      <c r="G149" s="82">
        <f t="shared" si="43"/>
        <v>0</v>
      </c>
      <c r="H149" s="82">
        <f t="shared" si="44"/>
        <v>0</v>
      </c>
      <c r="I149" s="120">
        <v>0</v>
      </c>
      <c r="J149" s="115"/>
      <c r="K149" s="96"/>
      <c r="L149" s="96"/>
      <c r="M149" s="95">
        <v>0</v>
      </c>
      <c r="N149" s="82">
        <f t="shared" si="45"/>
        <v>0</v>
      </c>
      <c r="O149" s="82">
        <f t="shared" si="46"/>
        <v>0</v>
      </c>
      <c r="P149" s="120"/>
      <c r="Q149" s="115"/>
      <c r="R149" s="95"/>
      <c r="S149" s="96"/>
      <c r="T149" s="95"/>
    </row>
    <row r="150" spans="1:20" ht="15" customHeight="1" thickBot="1">
      <c r="A150" s="119"/>
      <c r="B150" s="118" t="s">
        <v>71</v>
      </c>
      <c r="C150" s="311" t="s">
        <v>70</v>
      </c>
      <c r="D150" s="312"/>
      <c r="E150" s="313"/>
      <c r="F150" s="117"/>
      <c r="G150" s="82">
        <f t="shared" si="43"/>
        <v>0</v>
      </c>
      <c r="H150" s="82">
        <f t="shared" si="44"/>
        <v>0</v>
      </c>
      <c r="I150" s="116"/>
      <c r="J150" s="115"/>
      <c r="K150" s="96"/>
      <c r="L150" s="96"/>
      <c r="M150" s="95"/>
      <c r="N150" s="82">
        <f t="shared" si="45"/>
        <v>0</v>
      </c>
      <c r="O150" s="82">
        <f t="shared" si="46"/>
        <v>0</v>
      </c>
      <c r="P150" s="116"/>
      <c r="Q150" s="115"/>
      <c r="R150" s="95"/>
      <c r="S150" s="96"/>
      <c r="T150" s="95"/>
    </row>
    <row r="151" spans="1:20" ht="15" customHeight="1" thickBot="1">
      <c r="A151" s="85"/>
      <c r="B151" s="114" t="s">
        <v>69</v>
      </c>
      <c r="C151" s="344" t="s">
        <v>68</v>
      </c>
      <c r="D151" s="318"/>
      <c r="E151" s="319"/>
      <c r="F151" s="113"/>
      <c r="G151" s="82">
        <f t="shared" si="43"/>
        <v>0</v>
      </c>
      <c r="H151" s="82">
        <f t="shared" si="44"/>
        <v>0</v>
      </c>
      <c r="I151" s="112"/>
      <c r="J151" s="112"/>
      <c r="K151" s="110"/>
      <c r="L151" s="110"/>
      <c r="M151" s="109"/>
      <c r="N151" s="82">
        <f t="shared" si="45"/>
        <v>0</v>
      </c>
      <c r="O151" s="82">
        <f t="shared" si="46"/>
        <v>0</v>
      </c>
      <c r="P151" s="112"/>
      <c r="Q151" s="111"/>
      <c r="R151" s="109"/>
      <c r="S151" s="110"/>
      <c r="T151" s="109"/>
    </row>
    <row r="152" spans="1:20" ht="15.75" customHeight="1" thickBot="1">
      <c r="A152" s="75">
        <v>2</v>
      </c>
      <c r="B152" s="338" t="s">
        <v>67</v>
      </c>
      <c r="C152" s="339"/>
      <c r="D152" s="339"/>
      <c r="E152" s="340"/>
      <c r="F152" s="64">
        <v>512000</v>
      </c>
      <c r="G152" s="69">
        <f t="shared" si="43"/>
        <v>2399</v>
      </c>
      <c r="H152" s="108">
        <f t="shared" si="44"/>
        <v>2399</v>
      </c>
      <c r="I152" s="108">
        <f>+I153+I154+I155+I156</f>
        <v>2399</v>
      </c>
      <c r="J152" s="69">
        <f>+J153+J154+J155+J156</f>
        <v>0</v>
      </c>
      <c r="K152" s="69">
        <f>+K153+K154+K155+K156</f>
        <v>0</v>
      </c>
      <c r="L152" s="69">
        <f>+L153+L154+L155+L156</f>
        <v>0</v>
      </c>
      <c r="M152" s="69">
        <f>+M153+M154+M155+M156</f>
        <v>0</v>
      </c>
      <c r="N152" s="69">
        <f t="shared" si="45"/>
        <v>0</v>
      </c>
      <c r="O152" s="108">
        <f t="shared" si="46"/>
        <v>0</v>
      </c>
      <c r="P152" s="108">
        <f>+P153+P154+P155+P156</f>
        <v>0</v>
      </c>
      <c r="Q152" s="69">
        <f>+Q153+Q154+Q155+Q156</f>
        <v>0</v>
      </c>
      <c r="R152" s="69">
        <f>+R153+R154+R155+R156</f>
        <v>0</v>
      </c>
      <c r="S152" s="69">
        <f>+S153+S154+S155+S156</f>
        <v>0</v>
      </c>
      <c r="T152" s="69">
        <f>+T153+T154+T155+T156</f>
        <v>0</v>
      </c>
    </row>
    <row r="153" spans="1:20" ht="15.75" customHeight="1" thickBot="1">
      <c r="A153" s="94"/>
      <c r="B153" s="107" t="s">
        <v>1</v>
      </c>
      <c r="C153" s="332" t="s">
        <v>66</v>
      </c>
      <c r="D153" s="333"/>
      <c r="E153" s="334"/>
      <c r="F153" s="106"/>
      <c r="G153" s="82">
        <f t="shared" si="43"/>
        <v>0</v>
      </c>
      <c r="H153" s="81"/>
      <c r="I153" s="80"/>
      <c r="J153" s="105"/>
      <c r="K153" s="104"/>
      <c r="L153" s="104"/>
      <c r="M153" s="100">
        <v>0</v>
      </c>
      <c r="N153" s="82">
        <f t="shared" si="45"/>
        <v>0</v>
      </c>
      <c r="O153" s="81">
        <f t="shared" si="46"/>
        <v>0</v>
      </c>
      <c r="P153" s="103"/>
      <c r="Q153" s="102"/>
      <c r="R153" s="100"/>
      <c r="S153" s="101"/>
      <c r="T153" s="100"/>
    </row>
    <row r="154" spans="1:20" ht="15.75" customHeight="1" thickBot="1">
      <c r="A154" s="94"/>
      <c r="B154" s="93" t="s">
        <v>43</v>
      </c>
      <c r="C154" s="311" t="s">
        <v>65</v>
      </c>
      <c r="D154" s="312"/>
      <c r="E154" s="313"/>
      <c r="F154" s="99"/>
      <c r="G154" s="82">
        <f t="shared" si="43"/>
        <v>0</v>
      </c>
      <c r="H154" s="81"/>
      <c r="I154" s="80"/>
      <c r="J154" s="98"/>
      <c r="K154" s="96"/>
      <c r="L154" s="96"/>
      <c r="M154" s="95">
        <v>0</v>
      </c>
      <c r="N154" s="82">
        <f t="shared" si="45"/>
        <v>0</v>
      </c>
      <c r="O154" s="81"/>
      <c r="P154" s="80"/>
      <c r="Q154" s="97"/>
      <c r="R154" s="95"/>
      <c r="S154" s="96"/>
      <c r="T154" s="95"/>
    </row>
    <row r="155" spans="1:20" ht="18.75" customHeight="1" thickBot="1">
      <c r="A155" s="94"/>
      <c r="B155" s="93" t="s">
        <v>41</v>
      </c>
      <c r="C155" s="311" t="s">
        <v>64</v>
      </c>
      <c r="D155" s="312"/>
      <c r="E155" s="313"/>
      <c r="F155" s="91"/>
      <c r="G155" s="82">
        <f t="shared" si="43"/>
        <v>2399</v>
      </c>
      <c r="H155" s="81">
        <f aca="true" t="shared" si="47" ref="H155:H160">+I155+J155+K155</f>
        <v>2399</v>
      </c>
      <c r="I155" s="89">
        <v>2399</v>
      </c>
      <c r="J155" s="90"/>
      <c r="K155" s="87"/>
      <c r="L155" s="87"/>
      <c r="M155" s="86">
        <v>0</v>
      </c>
      <c r="N155" s="82">
        <f t="shared" si="45"/>
        <v>0</v>
      </c>
      <c r="O155" s="81">
        <f aca="true" t="shared" si="48" ref="O155:O160">+P155+Q155+R155</f>
        <v>0</v>
      </c>
      <c r="P155" s="89"/>
      <c r="Q155" s="88"/>
      <c r="R155" s="86"/>
      <c r="S155" s="87"/>
      <c r="T155" s="86"/>
    </row>
    <row r="156" spans="1:20" ht="18.75" customHeight="1" thickBot="1">
      <c r="A156" s="85"/>
      <c r="B156" s="84" t="s">
        <v>39</v>
      </c>
      <c r="C156" s="344" t="s">
        <v>63</v>
      </c>
      <c r="D156" s="318"/>
      <c r="E156" s="319"/>
      <c r="F156" s="83"/>
      <c r="G156" s="82">
        <f t="shared" si="43"/>
        <v>0</v>
      </c>
      <c r="H156" s="81">
        <f t="shared" si="47"/>
        <v>0</v>
      </c>
      <c r="I156" s="80"/>
      <c r="J156" s="79"/>
      <c r="K156" s="78"/>
      <c r="L156" s="78"/>
      <c r="M156" s="77">
        <v>0</v>
      </c>
      <c r="N156" s="82">
        <f t="shared" si="45"/>
        <v>0</v>
      </c>
      <c r="O156" s="81">
        <f t="shared" si="48"/>
        <v>0</v>
      </c>
      <c r="P156" s="80"/>
      <c r="Q156" s="79"/>
      <c r="R156" s="77"/>
      <c r="S156" s="78"/>
      <c r="T156" s="77"/>
    </row>
    <row r="157" spans="1:20" ht="14.25" customHeight="1" thickBot="1">
      <c r="A157" s="75">
        <v>3</v>
      </c>
      <c r="B157" s="338" t="s">
        <v>62</v>
      </c>
      <c r="C157" s="339"/>
      <c r="D157" s="339"/>
      <c r="E157" s="340"/>
      <c r="F157" s="64">
        <v>513000</v>
      </c>
      <c r="G157" s="69">
        <f t="shared" si="43"/>
        <v>0</v>
      </c>
      <c r="H157" s="68">
        <f t="shared" si="47"/>
        <v>0</v>
      </c>
      <c r="I157" s="76"/>
      <c r="J157" s="74"/>
      <c r="K157" s="73"/>
      <c r="L157" s="73"/>
      <c r="M157" s="72"/>
      <c r="N157" s="69">
        <f t="shared" si="45"/>
        <v>0</v>
      </c>
      <c r="O157" s="68">
        <f t="shared" si="48"/>
        <v>0</v>
      </c>
      <c r="P157" s="76"/>
      <c r="Q157" s="74"/>
      <c r="R157" s="72"/>
      <c r="S157" s="73"/>
      <c r="T157" s="72"/>
    </row>
    <row r="158" spans="1:20" ht="13.5" customHeight="1" thickBot="1">
      <c r="A158" s="75">
        <v>4</v>
      </c>
      <c r="B158" s="338" t="s">
        <v>61</v>
      </c>
      <c r="C158" s="339"/>
      <c r="D158" s="339"/>
      <c r="E158" s="340"/>
      <c r="F158" s="64">
        <v>520000</v>
      </c>
      <c r="G158" s="69">
        <f t="shared" si="43"/>
        <v>0</v>
      </c>
      <c r="H158" s="68">
        <f t="shared" si="47"/>
        <v>0</v>
      </c>
      <c r="I158" s="74"/>
      <c r="J158" s="74"/>
      <c r="K158" s="73"/>
      <c r="L158" s="73"/>
      <c r="M158" s="72"/>
      <c r="N158" s="69">
        <f t="shared" si="45"/>
        <v>0</v>
      </c>
      <c r="O158" s="68">
        <f t="shared" si="48"/>
        <v>0</v>
      </c>
      <c r="P158" s="74"/>
      <c r="Q158" s="74"/>
      <c r="R158" s="72"/>
      <c r="S158" s="73"/>
      <c r="T158" s="72"/>
    </row>
    <row r="159" spans="1:20" ht="13.5" customHeight="1" thickBot="1">
      <c r="A159" s="71">
        <v>5</v>
      </c>
      <c r="B159" s="338" t="s">
        <v>32</v>
      </c>
      <c r="C159" s="339"/>
      <c r="D159" s="339"/>
      <c r="E159" s="340"/>
      <c r="F159" s="70"/>
      <c r="G159" s="69">
        <f t="shared" si="43"/>
        <v>0</v>
      </c>
      <c r="H159" s="68">
        <f t="shared" si="47"/>
        <v>0</v>
      </c>
      <c r="I159" s="67"/>
      <c r="J159" s="67"/>
      <c r="K159" s="66"/>
      <c r="L159" s="66"/>
      <c r="M159" s="65"/>
      <c r="N159" s="69">
        <f t="shared" si="45"/>
        <v>0</v>
      </c>
      <c r="O159" s="68">
        <f t="shared" si="48"/>
        <v>0</v>
      </c>
      <c r="P159" s="67"/>
      <c r="Q159" s="67"/>
      <c r="R159" s="65"/>
      <c r="S159" s="66"/>
      <c r="T159" s="65"/>
    </row>
    <row r="160" spans="1:20" ht="18.75" customHeight="1" thickBot="1">
      <c r="A160" s="341" t="s">
        <v>60</v>
      </c>
      <c r="B160" s="342"/>
      <c r="C160" s="342"/>
      <c r="D160" s="342"/>
      <c r="E160" s="343"/>
      <c r="F160" s="64"/>
      <c r="G160" s="63">
        <f t="shared" si="43"/>
        <v>158164</v>
      </c>
      <c r="H160" s="63">
        <f t="shared" si="47"/>
        <v>68707</v>
      </c>
      <c r="I160" s="63">
        <f>+I146+I144</f>
        <v>2399</v>
      </c>
      <c r="J160" s="63">
        <f>+J146+J144</f>
        <v>8213</v>
      </c>
      <c r="K160" s="63">
        <f>+K146+K144</f>
        <v>58095</v>
      </c>
      <c r="L160" s="63">
        <f>+L146+L144</f>
        <v>59232</v>
      </c>
      <c r="M160" s="63">
        <f>+M146+M144</f>
        <v>30225</v>
      </c>
      <c r="N160" s="63">
        <f t="shared" si="45"/>
        <v>2392778</v>
      </c>
      <c r="O160" s="63">
        <f t="shared" si="48"/>
        <v>2367778</v>
      </c>
      <c r="P160" s="63">
        <f>+P146+P144</f>
        <v>1292</v>
      </c>
      <c r="Q160" s="63">
        <f>+Q146+Q144</f>
        <v>0</v>
      </c>
      <c r="R160" s="63">
        <f>+R146+R144</f>
        <v>2366486</v>
      </c>
      <c r="S160" s="63">
        <f>+S146+S144</f>
        <v>0</v>
      </c>
      <c r="T160" s="63">
        <f>+T146+T144</f>
        <v>25000</v>
      </c>
    </row>
    <row r="161" spans="1:6" ht="18.75" customHeight="1">
      <c r="A161" s="62"/>
      <c r="B161" s="62"/>
      <c r="C161" s="62"/>
      <c r="D161" s="62"/>
      <c r="E161" s="62"/>
      <c r="F161" s="61"/>
    </row>
  </sheetData>
  <sheetProtection/>
  <mergeCells count="197">
    <mergeCell ref="A2:T2"/>
    <mergeCell ref="A4:T4"/>
    <mergeCell ref="A5:T5"/>
    <mergeCell ref="G145:M145"/>
    <mergeCell ref="A11:F11"/>
    <mergeCell ref="G11:M11"/>
    <mergeCell ref="A46:F46"/>
    <mergeCell ref="G46:M46"/>
    <mergeCell ref="G127:M127"/>
    <mergeCell ref="G128:G129"/>
    <mergeCell ref="N145:T145"/>
    <mergeCell ref="N127:T127"/>
    <mergeCell ref="N128:N129"/>
    <mergeCell ref="O128:R128"/>
    <mergeCell ref="S128:S129"/>
    <mergeCell ref="T128:T129"/>
    <mergeCell ref="N7:T7"/>
    <mergeCell ref="S8:S9"/>
    <mergeCell ref="T8:T9"/>
    <mergeCell ref="N46:T46"/>
    <mergeCell ref="N8:N9"/>
    <mergeCell ref="N11:T11"/>
    <mergeCell ref="N42:T42"/>
    <mergeCell ref="N43:N44"/>
    <mergeCell ref="O43:R43"/>
    <mergeCell ref="S43:S44"/>
    <mergeCell ref="T43:T44"/>
    <mergeCell ref="N83:T83"/>
    <mergeCell ref="N84:N85"/>
    <mergeCell ref="O84:R84"/>
    <mergeCell ref="S84:S85"/>
    <mergeCell ref="T84:T85"/>
    <mergeCell ref="H128:K128"/>
    <mergeCell ref="L128:L129"/>
    <mergeCell ref="M128:M129"/>
    <mergeCell ref="D116:E116"/>
    <mergeCell ref="D117:E117"/>
    <mergeCell ref="C121:E121"/>
    <mergeCell ref="D124:E124"/>
    <mergeCell ref="D123:E123"/>
    <mergeCell ref="C125:E125"/>
    <mergeCell ref="F127:F129"/>
    <mergeCell ref="D53:E53"/>
    <mergeCell ref="C88:E88"/>
    <mergeCell ref="C89:E89"/>
    <mergeCell ref="B90:E90"/>
    <mergeCell ref="C106:E106"/>
    <mergeCell ref="D110:E110"/>
    <mergeCell ref="C91:E91"/>
    <mergeCell ref="C103:E103"/>
    <mergeCell ref="C98:E98"/>
    <mergeCell ref="C99:E99"/>
    <mergeCell ref="A42:A44"/>
    <mergeCell ref="B42:E44"/>
    <mergeCell ref="F42:F44"/>
    <mergeCell ref="B47:E47"/>
    <mergeCell ref="D51:E51"/>
    <mergeCell ref="D52:E52"/>
    <mergeCell ref="M84:M85"/>
    <mergeCell ref="H8:K8"/>
    <mergeCell ref="C79:E79"/>
    <mergeCell ref="D50:E50"/>
    <mergeCell ref="B10:E10"/>
    <mergeCell ref="C64:E64"/>
    <mergeCell ref="C65:E65"/>
    <mergeCell ref="C61:E61"/>
    <mergeCell ref="D63:E63"/>
    <mergeCell ref="B83:E85"/>
    <mergeCell ref="L8:L9"/>
    <mergeCell ref="M8:M9"/>
    <mergeCell ref="D105:E105"/>
    <mergeCell ref="F83:F85"/>
    <mergeCell ref="G83:M83"/>
    <mergeCell ref="G84:G85"/>
    <mergeCell ref="H84:K84"/>
    <mergeCell ref="C57:E57"/>
    <mergeCell ref="C60:E60"/>
    <mergeCell ref="L84:L85"/>
    <mergeCell ref="G42:M42"/>
    <mergeCell ref="G43:G44"/>
    <mergeCell ref="M43:M44"/>
    <mergeCell ref="H43:K43"/>
    <mergeCell ref="L43:L44"/>
    <mergeCell ref="D17:E17"/>
    <mergeCell ref="D18:E18"/>
    <mergeCell ref="D20:E20"/>
    <mergeCell ref="C35:E35"/>
    <mergeCell ref="C31:E31"/>
    <mergeCell ref="G7:M7"/>
    <mergeCell ref="A7:A9"/>
    <mergeCell ref="B7:E9"/>
    <mergeCell ref="F7:F9"/>
    <mergeCell ref="G8:G9"/>
    <mergeCell ref="D19:E19"/>
    <mergeCell ref="A12:E12"/>
    <mergeCell ref="B13:E13"/>
    <mergeCell ref="C14:E14"/>
    <mergeCell ref="D15:E15"/>
    <mergeCell ref="D16:E16"/>
    <mergeCell ref="D21:E21"/>
    <mergeCell ref="C22:E22"/>
    <mergeCell ref="B24:E24"/>
    <mergeCell ref="B28:E28"/>
    <mergeCell ref="C30:E30"/>
    <mergeCell ref="C23:E23"/>
    <mergeCell ref="B32:E32"/>
    <mergeCell ref="C25:E25"/>
    <mergeCell ref="C26:E26"/>
    <mergeCell ref="C27:E27"/>
    <mergeCell ref="C29:E29"/>
    <mergeCell ref="C33:E33"/>
    <mergeCell ref="D54:E54"/>
    <mergeCell ref="C34:E34"/>
    <mergeCell ref="C49:E49"/>
    <mergeCell ref="B45:E45"/>
    <mergeCell ref="B36:E36"/>
    <mergeCell ref="C37:E37"/>
    <mergeCell ref="C38:E38"/>
    <mergeCell ref="C48:E48"/>
    <mergeCell ref="B39:E39"/>
    <mergeCell ref="B40:E40"/>
    <mergeCell ref="D55:E55"/>
    <mergeCell ref="D56:E56"/>
    <mergeCell ref="B87:E87"/>
    <mergeCell ref="C81:E81"/>
    <mergeCell ref="C75:E75"/>
    <mergeCell ref="C77:E77"/>
    <mergeCell ref="C72:E72"/>
    <mergeCell ref="B86:E86"/>
    <mergeCell ref="C80:E80"/>
    <mergeCell ref="C76:E76"/>
    <mergeCell ref="A144:E144"/>
    <mergeCell ref="A127:A129"/>
    <mergeCell ref="B127:E129"/>
    <mergeCell ref="A142:E142"/>
    <mergeCell ref="C92:E92"/>
    <mergeCell ref="B94:E94"/>
    <mergeCell ref="D113:E113"/>
    <mergeCell ref="D114:E114"/>
    <mergeCell ref="D115:E115"/>
    <mergeCell ref="D122:E122"/>
    <mergeCell ref="C153:E153"/>
    <mergeCell ref="B130:E130"/>
    <mergeCell ref="C151:E151"/>
    <mergeCell ref="A146:E146"/>
    <mergeCell ref="B147:E147"/>
    <mergeCell ref="A145:F145"/>
    <mergeCell ref="A143:E143"/>
    <mergeCell ref="B140:E140"/>
    <mergeCell ref="B139:E139"/>
    <mergeCell ref="B132:E132"/>
    <mergeCell ref="O8:R8"/>
    <mergeCell ref="C95:E95"/>
    <mergeCell ref="D96:E96"/>
    <mergeCell ref="C93:E93"/>
    <mergeCell ref="D97:E97"/>
    <mergeCell ref="C78:E78"/>
    <mergeCell ref="C74:E74"/>
    <mergeCell ref="D62:E62"/>
    <mergeCell ref="D58:E58"/>
    <mergeCell ref="D59:E59"/>
    <mergeCell ref="C73:E73"/>
    <mergeCell ref="B133:E133"/>
    <mergeCell ref="B135:E135"/>
    <mergeCell ref="A136:E136"/>
    <mergeCell ref="A137:E137"/>
    <mergeCell ref="C100:E100"/>
    <mergeCell ref="D101:E101"/>
    <mergeCell ref="D112:E112"/>
    <mergeCell ref="A83:A85"/>
    <mergeCell ref="B138:E138"/>
    <mergeCell ref="D102:E102"/>
    <mergeCell ref="D104:E104"/>
    <mergeCell ref="C107:E107"/>
    <mergeCell ref="D108:E108"/>
    <mergeCell ref="D109:E109"/>
    <mergeCell ref="D111:E111"/>
    <mergeCell ref="C149:E149"/>
    <mergeCell ref="C150:E150"/>
    <mergeCell ref="A131:E131"/>
    <mergeCell ref="B152:E152"/>
    <mergeCell ref="A160:E160"/>
    <mergeCell ref="C156:E156"/>
    <mergeCell ref="B157:E157"/>
    <mergeCell ref="B158:E158"/>
    <mergeCell ref="B159:E159"/>
    <mergeCell ref="C154:E154"/>
    <mergeCell ref="C155:E155"/>
    <mergeCell ref="B134:E134"/>
    <mergeCell ref="B141:E141"/>
    <mergeCell ref="B66:E66"/>
    <mergeCell ref="B71:E71"/>
    <mergeCell ref="C67:E67"/>
    <mergeCell ref="C68:E68"/>
    <mergeCell ref="C69:E69"/>
    <mergeCell ref="C70:E70"/>
    <mergeCell ref="C148:E148"/>
  </mergeCells>
  <printOptions/>
  <pageMargins left="0.35433070866141736" right="0.35433070866141736" top="0.31496062992125984" bottom="0.3937007874015748" header="0.1968503937007874" footer="0.2362204724409449"/>
  <pageSetup horizontalDpi="600" verticalDpi="600" orientation="landscape" paperSize="9" scale="80" r:id="rId3"/>
  <rowBreaks count="3" manualBreakCount="3">
    <brk id="40" max="255" man="1"/>
    <brk id="81" max="12" man="1"/>
    <brk id="1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Korisnik</cp:lastModifiedBy>
  <cp:lastPrinted>2020-01-23T10:36:59Z</cp:lastPrinted>
  <dcterms:created xsi:type="dcterms:W3CDTF">2009-12-11T13:16:27Z</dcterms:created>
  <dcterms:modified xsi:type="dcterms:W3CDTF">2020-03-10T09:07:39Z</dcterms:modified>
  <cp:category/>
  <cp:version/>
  <cp:contentType/>
  <cp:contentStatus/>
</cp:coreProperties>
</file>